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trlProps/ctrlProp1.xml" ContentType="application/vnd.ms-excel.controlpropertie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0490" windowHeight="7515" tabRatio="767"/>
  </bookViews>
  <sheets>
    <sheet name="Plant Inventory" sheetId="1" r:id="rId1"/>
    <sheet name="Seed Starting Log" sheetId="21" r:id="rId2"/>
    <sheet name="Task List" sheetId="7" r:id="rId3"/>
    <sheet name="Garden Planning Grid" sheetId="5" r:id="rId4"/>
  </sheets>
  <definedNames>
    <definedName name="CalendarMonth">IF(Month="January",1,IF(Month="February",2,IF(Month="March",3,IF(Month="April",4,IF(Month="May",5,IF(Month="June",6,IF(Month="July",7,IF(Month="August",8,IF(Month="September",9,IF(Month="October",10,IF(Month="November",11,12)))))))))))</definedName>
    <definedName name="CalendarYear">'Task List'!$N$6</definedName>
    <definedName name="DueDate">TaskList[[due date]:[% complete]]</definedName>
    <definedName name="Month">'Task List'!$I$6</definedName>
    <definedName name="TransplantDate">'Seed Starting Log'!$K$4</definedName>
  </definedNames>
  <calcPr calcId="145621"/>
</workbook>
</file>

<file path=xl/calcChain.xml><?xml version="1.0" encoding="utf-8"?>
<calcChain xmlns="http://schemas.openxmlformats.org/spreadsheetml/2006/main">
  <c r="E11" i="7" l="1"/>
  <c r="E9" i="7"/>
  <c r="O19" i="7"/>
  <c r="O20" i="7"/>
  <c r="N20" i="7"/>
  <c r="M20" i="7"/>
  <c r="L20" i="7"/>
  <c r="K20" i="7"/>
  <c r="J20" i="7"/>
  <c r="I20" i="7"/>
  <c r="O18" i="7"/>
  <c r="N18" i="7"/>
  <c r="M18" i="7"/>
  <c r="L18" i="7"/>
  <c r="K18" i="7"/>
  <c r="J18" i="7"/>
  <c r="I18" i="7"/>
  <c r="O16" i="7"/>
  <c r="N16" i="7"/>
  <c r="M16" i="7"/>
  <c r="L16" i="7"/>
  <c r="K16" i="7"/>
  <c r="J16" i="7"/>
  <c r="I16" i="7"/>
  <c r="O14" i="7"/>
  <c r="N14" i="7"/>
  <c r="M14" i="7"/>
  <c r="L14" i="7"/>
  <c r="K14" i="7"/>
  <c r="J14" i="7"/>
  <c r="I14" i="7"/>
  <c r="O12" i="7"/>
  <c r="N12" i="7"/>
  <c r="M12" i="7"/>
  <c r="L12" i="7"/>
  <c r="K12" i="7"/>
  <c r="J12" i="7"/>
  <c r="I12" i="7"/>
  <c r="O10" i="7"/>
  <c r="N10" i="7"/>
  <c r="M10" i="7"/>
  <c r="L10" i="7"/>
  <c r="K10" i="7"/>
  <c r="J10" i="7"/>
  <c r="I10" i="7"/>
  <c r="I9" i="7" l="1"/>
  <c r="M9" i="7"/>
  <c r="J11" i="7"/>
  <c r="N11" i="7"/>
  <c r="K9" i="7"/>
  <c r="O9" i="7"/>
  <c r="L11" i="7"/>
  <c r="O13" i="7"/>
  <c r="J13" i="7"/>
  <c r="J9" i="7"/>
  <c r="L9" i="7"/>
  <c r="N9" i="7"/>
  <c r="I11" i="7"/>
  <c r="K11" i="7"/>
  <c r="M11" i="7"/>
  <c r="O11" i="7"/>
  <c r="L13" i="7"/>
  <c r="N15" i="7"/>
  <c r="I13" i="7"/>
  <c r="K13" i="7"/>
  <c r="M13" i="7"/>
  <c r="J15" i="7"/>
  <c r="O17" i="7"/>
  <c r="N13" i="7"/>
  <c r="I15" i="7"/>
  <c r="L15" i="7"/>
  <c r="K17" i="7"/>
  <c r="L19" i="7"/>
  <c r="I17" i="7"/>
  <c r="M17" i="7"/>
  <c r="J19" i="7"/>
  <c r="N19" i="7"/>
  <c r="K15" i="7"/>
  <c r="M15" i="7"/>
  <c r="O15" i="7"/>
  <c r="J17" i="7"/>
  <c r="L17" i="7"/>
  <c r="N17" i="7"/>
  <c r="I19" i="7"/>
  <c r="K19" i="7"/>
  <c r="M19" i="7"/>
  <c r="C13" i="1" l="1"/>
  <c r="D11" i="21"/>
  <c r="E10" i="7" l="1"/>
  <c r="E12" i="7"/>
  <c r="E13" i="7"/>
  <c r="G10" i="21" l="1"/>
  <c r="I10" i="21" s="1"/>
  <c r="G8" i="21"/>
  <c r="I8" i="21" s="1"/>
  <c r="G9" i="21"/>
  <c r="I9" i="21" s="1"/>
  <c r="H11" i="21"/>
  <c r="H13" i="1" l="1"/>
</calcChain>
</file>

<file path=xl/sharedStrings.xml><?xml version="1.0" encoding="utf-8"?>
<sst xmlns="http://schemas.openxmlformats.org/spreadsheetml/2006/main" count="104" uniqueCount="92">
  <si>
    <t>Perennial</t>
  </si>
  <si>
    <t>Pink</t>
  </si>
  <si>
    <t>West bed</t>
  </si>
  <si>
    <t>4.5 - 6.0 pH</t>
  </si>
  <si>
    <t>4 - 6 feet</t>
  </si>
  <si>
    <t>Division</t>
  </si>
  <si>
    <t>8-8-8</t>
  </si>
  <si>
    <t>South bed</t>
  </si>
  <si>
    <t>spring &amp; summer</t>
  </si>
  <si>
    <t>P1</t>
  </si>
  <si>
    <t>B1</t>
  </si>
  <si>
    <t>Garden Planning Grid</t>
  </si>
  <si>
    <t>Seed Starting Log</t>
  </si>
  <si>
    <t>Catalog</t>
  </si>
  <si>
    <t>S1</t>
  </si>
  <si>
    <t>S2</t>
  </si>
  <si>
    <t>S3</t>
  </si>
  <si>
    <t>Tomato</t>
  </si>
  <si>
    <t>Bell Pepper</t>
  </si>
  <si>
    <t>Sunflower</t>
  </si>
  <si>
    <t>Garden Supply</t>
  </si>
  <si>
    <t>Allow soil to dry slightly between watering</t>
  </si>
  <si>
    <t>Nicked seed, soaked for 24 hours</t>
  </si>
  <si>
    <t>PLANT DATA</t>
  </si>
  <si>
    <t>id</t>
  </si>
  <si>
    <t>name</t>
  </si>
  <si>
    <t>type</t>
  </si>
  <si>
    <t>source</t>
  </si>
  <si>
    <t>size</t>
  </si>
  <si>
    <t>cost</t>
  </si>
  <si>
    <t>date planted</t>
  </si>
  <si>
    <t>location</t>
  </si>
  <si>
    <t>soil</t>
  </si>
  <si>
    <t>schedule</t>
  </si>
  <si>
    <t>notes</t>
  </si>
  <si>
    <t>color</t>
  </si>
  <si>
    <t>PLANTING DATA</t>
  </si>
  <si>
    <t>FEEDING/FERTILIZATION &amp; NOTES</t>
  </si>
  <si>
    <t>totals</t>
  </si>
  <si>
    <t>tray no.</t>
  </si>
  <si>
    <t>germination</t>
  </si>
  <si>
    <t>growth</t>
  </si>
  <si>
    <t>sow date</t>
  </si>
  <si>
    <t>total seeds</t>
  </si>
  <si>
    <t>SEED DATA</t>
  </si>
  <si>
    <t>AVERAGES</t>
  </si>
  <si>
    <t>NOTES</t>
  </si>
  <si>
    <t>feeding</t>
  </si>
  <si>
    <t>FEEDING &amp; NOTES</t>
  </si>
  <si>
    <t>Transplant date (date of last frost + any additional days):</t>
  </si>
  <si>
    <t>TASK LIST</t>
  </si>
  <si>
    <t>S</t>
  </si>
  <si>
    <t>M</t>
  </si>
  <si>
    <t>T</t>
  </si>
  <si>
    <t>W</t>
  </si>
  <si>
    <t>F</t>
  </si>
  <si>
    <t>Task List</t>
  </si>
  <si>
    <t>GARDEN PLOT DESCRIPTION</t>
  </si>
  <si>
    <t>Plant bell peppers</t>
  </si>
  <si>
    <t>Plant sunflowers</t>
  </si>
  <si>
    <t>Prep soil for planting</t>
  </si>
  <si>
    <t>task</t>
  </si>
  <si>
    <t>due date</t>
  </si>
  <si>
    <t>% complete</t>
  </si>
  <si>
    <t>done?</t>
  </si>
  <si>
    <t>Start in 3" pots</t>
  </si>
  <si>
    <t>Keep soil moist</t>
  </si>
  <si>
    <t xml:space="preserve">* 1 square = 1 square foot </t>
  </si>
  <si>
    <t>Plant tomato seeds</t>
  </si>
  <si>
    <t>Transplant date</t>
  </si>
  <si>
    <t>fertilizer</t>
  </si>
  <si>
    <t>Local greenhouse</t>
  </si>
  <si>
    <t>April</t>
  </si>
  <si>
    <t>70 inches</t>
  </si>
  <si>
    <t>Pink Orchid</t>
  </si>
  <si>
    <t>Blue Hydrangaes</t>
  </si>
  <si>
    <t>5.2 - 5.5 pH</t>
  </si>
  <si>
    <t>25-5-30</t>
  </si>
  <si>
    <t>North bed</t>
  </si>
  <si>
    <t>Blue</t>
  </si>
  <si>
    <t>Annual</t>
  </si>
  <si>
    <t>late spring, early summer</t>
  </si>
  <si>
    <t>Nursery</t>
  </si>
  <si>
    <t>Pink / Red</t>
  </si>
  <si>
    <t>5 - 6 feet</t>
  </si>
  <si>
    <t>6.5 - 7.0 pH</t>
  </si>
  <si>
    <t>6-12-6</t>
  </si>
  <si>
    <t>All year</t>
  </si>
  <si>
    <t>Outdoors and indoors</t>
  </si>
  <si>
    <t>R1</t>
  </si>
  <si>
    <t>Rose</t>
  </si>
  <si>
    <t>Garden Planner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</si>
</sst>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164" formatCode="&quot;$&quot;#,##0.00"/>
    <numFmt numFmtId="165" formatCode="mmmm\ yyyy"/>
    <numFmt numFmtId="166" formatCode="d"/>
    <numFmt numFmtId="167" formatCode="_(@"/>
    <numFmt numFmtId="168" formatCode="0%_)"/>
    <numFmt numFmtId="169" formatCode=";;;"/>
  </numFmts>
  <fonts count="36" x14ac:knownFonts="1">
    <font>
      <sz val="9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sz val="10"/>
      <name val="Arial"/>
      <family val="2"/>
      <scheme val="minor"/>
    </font>
    <font>
      <sz val="10"/>
      <name val="MS Sans Serif"/>
      <family val="2"/>
    </font>
    <font>
      <sz val="8"/>
      <name val="Arial"/>
      <family val="2"/>
      <scheme val="minor"/>
    </font>
    <font>
      <sz val="11"/>
      <name val="Arial"/>
      <family val="2"/>
      <scheme val="minor"/>
    </font>
    <font>
      <b/>
      <sz val="28"/>
      <color theme="1" tint="0.34998626667073579"/>
      <name val="Arial"/>
      <family val="2"/>
      <scheme val="minor"/>
    </font>
    <font>
      <sz val="10"/>
      <color indexed="63"/>
      <name val="Arial"/>
      <family val="2"/>
      <scheme val="minor"/>
    </font>
    <font>
      <sz val="10"/>
      <name val="Century Gothic"/>
      <family val="2"/>
    </font>
    <font>
      <sz val="10"/>
      <color theme="4" tint="0.79998168889431442"/>
      <name val="Arial"/>
      <family val="2"/>
      <scheme val="minor"/>
    </font>
    <font>
      <b/>
      <sz val="14"/>
      <color theme="0"/>
      <name val="Arial"/>
      <family val="2"/>
      <scheme val="minor"/>
    </font>
    <font>
      <sz val="36"/>
      <color theme="3"/>
      <name val="Calibri"/>
      <family val="2"/>
      <scheme val="major"/>
    </font>
    <font>
      <sz val="12"/>
      <color theme="7" tint="-0.249977111117893"/>
      <name val="Arial"/>
      <family val="2"/>
      <scheme val="minor"/>
    </font>
    <font>
      <sz val="11"/>
      <color theme="4" tint="0.79998168889431442"/>
      <name val="Arial"/>
      <family val="2"/>
      <scheme val="minor"/>
    </font>
    <font>
      <sz val="12"/>
      <color theme="0"/>
      <name val="Arial"/>
      <family val="2"/>
      <scheme val="minor"/>
    </font>
    <font>
      <b/>
      <sz val="14"/>
      <color theme="0"/>
      <name val="Calisto MT"/>
      <family val="1"/>
    </font>
    <font>
      <sz val="14"/>
      <color theme="0"/>
      <name val="Arial"/>
      <family val="2"/>
      <scheme val="minor"/>
    </font>
    <font>
      <sz val="48"/>
      <color theme="0"/>
      <name val="Blackadder ITC"/>
      <family val="5"/>
    </font>
    <font>
      <sz val="9"/>
      <color theme="0"/>
      <name val="Calisto MT"/>
      <family val="1"/>
    </font>
    <font>
      <sz val="10"/>
      <color theme="0"/>
      <name val="Calisto MT"/>
      <family val="1"/>
    </font>
    <font>
      <sz val="11"/>
      <color theme="0"/>
      <name val="Calisto MT"/>
      <family val="1"/>
    </font>
    <font>
      <sz val="12"/>
      <color theme="0"/>
      <name val="Arial"/>
      <family val="2"/>
    </font>
    <font>
      <sz val="14"/>
      <color theme="0"/>
      <name val="Arial"/>
      <family val="2"/>
    </font>
    <font>
      <b/>
      <sz val="14"/>
      <color theme="5" tint="0.79998168889431442"/>
      <name val="Calisto MT"/>
      <family val="1"/>
    </font>
    <font>
      <b/>
      <sz val="14"/>
      <color theme="4" tint="0.79998168889431442"/>
      <name val="Calisto MT"/>
      <family val="1"/>
    </font>
    <font>
      <sz val="12"/>
      <color rgb="FFECD7C2"/>
      <name val="Arial"/>
      <family val="2"/>
      <scheme val="minor"/>
    </font>
    <font>
      <b/>
      <sz val="24"/>
      <color theme="0"/>
      <name val="Calibri"/>
      <family val="2"/>
      <scheme val="major"/>
    </font>
    <font>
      <sz val="14"/>
      <name val="Arial"/>
      <family val="2"/>
      <scheme val="minor"/>
    </font>
    <font>
      <sz val="14"/>
      <color theme="0"/>
      <name val="Calisto MT"/>
      <family val="1"/>
    </font>
    <font>
      <b/>
      <sz val="14"/>
      <color theme="1"/>
      <name val="Calisto MT"/>
      <family val="1"/>
    </font>
    <font>
      <sz val="10"/>
      <color theme="1"/>
      <name val="Arial"/>
      <family val="2"/>
      <scheme val="minor"/>
    </font>
    <font>
      <b/>
      <sz val="28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4"/>
      <color theme="1"/>
      <name val="Calisto MT"/>
      <family val="1"/>
    </font>
    <font>
      <sz val="14"/>
      <color theme="1"/>
      <name val="Arial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61401F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B85C00"/>
        <bgColor indexed="64"/>
      </patternFill>
    </fill>
    <fill>
      <patternFill patternType="solid">
        <fgColor rgb="FF736A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theme="7"/>
      </left>
      <right style="thin">
        <color theme="7"/>
      </right>
      <top style="thin">
        <color theme="7"/>
      </top>
      <bottom/>
      <diagonal/>
    </border>
    <border>
      <left style="thin">
        <color theme="7"/>
      </left>
      <right style="thin">
        <color theme="7"/>
      </right>
      <top/>
      <bottom style="thin">
        <color theme="7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thin">
        <color theme="0" tint="-0.24994659260841701"/>
      </bottom>
      <diagonal/>
    </border>
    <border>
      <left style="medium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 applyNumberFormat="0" applyFill="0" applyAlignment="0" applyProtection="0"/>
    <xf numFmtId="0" fontId="8" fillId="3" borderId="0" applyNumberFormat="0" applyBorder="0" applyAlignment="0" applyProtection="0"/>
    <xf numFmtId="0" fontId="2" fillId="2" borderId="1" applyNumberFormat="0" applyAlignment="0" applyProtection="0"/>
  </cellStyleXfs>
  <cellXfs count="134">
    <xf numFmtId="0" fontId="0" fillId="0" borderId="0" xfId="0"/>
    <xf numFmtId="0" fontId="3" fillId="0" borderId="0" xfId="3" applyFont="1" applyFill="1"/>
    <xf numFmtId="0" fontId="3" fillId="0" borderId="0" xfId="3"/>
    <xf numFmtId="0" fontId="6" fillId="4" borderId="0" xfId="5" applyFill="1"/>
    <xf numFmtId="0" fontId="9" fillId="4" borderId="0" xfId="5" applyFont="1" applyFill="1"/>
    <xf numFmtId="0" fontId="9" fillId="0" borderId="0" xfId="5" applyFont="1"/>
    <xf numFmtId="0" fontId="6" fillId="0" borderId="0" xfId="5"/>
    <xf numFmtId="0" fontId="11" fillId="5" borderId="0" xfId="0" applyFont="1" applyFill="1" applyBorder="1" applyAlignment="1">
      <alignment horizontal="center" vertical="center"/>
    </xf>
    <xf numFmtId="0" fontId="12" fillId="0" borderId="0" xfId="2" applyAlignment="1"/>
    <xf numFmtId="14" fontId="6" fillId="0" borderId="0" xfId="5" applyNumberFormat="1"/>
    <xf numFmtId="169" fontId="6" fillId="0" borderId="0" xfId="5" applyNumberFormat="1"/>
    <xf numFmtId="0" fontId="15" fillId="8" borderId="0" xfId="0" applyFont="1" applyFill="1"/>
    <xf numFmtId="0" fontId="15" fillId="8" borderId="0" xfId="0" applyFont="1" applyFill="1" applyBorder="1" applyAlignment="1">
      <alignment horizontal="left" vertical="center" indent="1"/>
    </xf>
    <xf numFmtId="167" fontId="15" fillId="8" borderId="7" xfId="0" applyNumberFormat="1" applyFont="1" applyFill="1" applyBorder="1" applyAlignment="1">
      <alignment horizontal="left" vertical="center"/>
    </xf>
    <xf numFmtId="167" fontId="15" fillId="8" borderId="0" xfId="0" applyNumberFormat="1" applyFont="1" applyFill="1" applyAlignment="1">
      <alignment vertical="center"/>
    </xf>
    <xf numFmtId="167" fontId="15" fillId="9" borderId="7" xfId="0" applyNumberFormat="1" applyFont="1" applyFill="1" applyBorder="1" applyAlignment="1">
      <alignment vertical="center"/>
    </xf>
    <xf numFmtId="167" fontId="15" fillId="9" borderId="0" xfId="0" applyNumberFormat="1" applyFont="1" applyFill="1" applyAlignment="1">
      <alignment vertical="center"/>
    </xf>
    <xf numFmtId="167" fontId="15" fillId="10" borderId="7" xfId="0" applyNumberFormat="1" applyFont="1" applyFill="1" applyBorder="1" applyAlignment="1">
      <alignment vertical="center"/>
    </xf>
    <xf numFmtId="167" fontId="15" fillId="10" borderId="0" xfId="0" applyNumberFormat="1" applyFont="1" applyFill="1" applyAlignment="1">
      <alignment vertical="center"/>
    </xf>
    <xf numFmtId="0" fontId="15" fillId="8" borderId="0" xfId="0" applyFont="1" applyFill="1" applyAlignment="1">
      <alignment horizontal="center" vertical="center"/>
    </xf>
    <xf numFmtId="44" fontId="15" fillId="8" borderId="0" xfId="0" applyNumberFormat="1" applyFont="1" applyFill="1" applyAlignment="1">
      <alignment vertical="center"/>
    </xf>
    <xf numFmtId="14" fontId="15" fillId="9" borderId="0" xfId="0" applyNumberFormat="1" applyFont="1" applyFill="1" applyAlignment="1">
      <alignment horizontal="center" vertical="center"/>
    </xf>
    <xf numFmtId="167" fontId="15" fillId="10" borderId="0" xfId="0" applyNumberFormat="1" applyFont="1" applyFill="1" applyAlignment="1">
      <alignment horizontal="left" vertical="center" wrapText="1"/>
    </xf>
    <xf numFmtId="0" fontId="15" fillId="10" borderId="0" xfId="0" applyNumberFormat="1" applyFont="1" applyFill="1" applyAlignment="1">
      <alignment horizontal="left" vertical="center" wrapText="1" indent="1"/>
    </xf>
    <xf numFmtId="0" fontId="15" fillId="9" borderId="0" xfId="0" applyFont="1" applyFill="1" applyAlignment="1">
      <alignment horizontal="center" vertical="center"/>
    </xf>
    <xf numFmtId="0" fontId="16" fillId="11" borderId="0" xfId="0" applyFont="1" applyFill="1" applyAlignment="1">
      <alignment horizontal="center" vertical="center"/>
    </xf>
    <xf numFmtId="167" fontId="16" fillId="11" borderId="0" xfId="0" applyNumberFormat="1" applyFont="1" applyFill="1" applyAlignment="1">
      <alignment horizontal="left" vertical="center"/>
    </xf>
    <xf numFmtId="0" fontId="16" fillId="11" borderId="0" xfId="0" applyFont="1" applyFill="1"/>
    <xf numFmtId="44" fontId="16" fillId="11" borderId="0" xfId="0" applyNumberFormat="1" applyFont="1" applyFill="1" applyAlignment="1">
      <alignment vertical="center"/>
    </xf>
    <xf numFmtId="0" fontId="16" fillId="11" borderId="0" xfId="0" applyFont="1" applyFill="1" applyAlignment="1"/>
    <xf numFmtId="0" fontId="16" fillId="11" borderId="0" xfId="0" applyFont="1" applyFill="1" applyAlignment="1">
      <alignment horizontal="left" wrapText="1" indent="1"/>
    </xf>
    <xf numFmtId="14" fontId="11" fillId="6" borderId="0" xfId="0" applyNumberFormat="1" applyFont="1" applyFill="1" applyAlignment="1">
      <alignment horizontal="right" vertical="center"/>
    </xf>
    <xf numFmtId="0" fontId="19" fillId="8" borderId="7" xfId="0" applyFont="1" applyFill="1" applyBorder="1"/>
    <xf numFmtId="0" fontId="19" fillId="8" borderId="0" xfId="0" applyFont="1" applyFill="1"/>
    <xf numFmtId="0" fontId="23" fillId="8" borderId="0" xfId="0" applyFont="1" applyFill="1" applyBorder="1" applyAlignment="1">
      <alignment horizontal="center" vertical="center"/>
    </xf>
    <xf numFmtId="167" fontId="23" fillId="8" borderId="0" xfId="0" applyNumberFormat="1" applyFont="1" applyFill="1" applyBorder="1" applyAlignment="1">
      <alignment horizontal="left" vertical="center"/>
    </xf>
    <xf numFmtId="0" fontId="17" fillId="8" borderId="0" xfId="0" applyFont="1" applyFill="1" applyBorder="1" applyAlignment="1">
      <alignment horizontal="center" vertical="center"/>
    </xf>
    <xf numFmtId="167" fontId="17" fillId="8" borderId="0" xfId="0" applyNumberFormat="1" applyFont="1" applyFill="1" applyBorder="1" applyAlignment="1">
      <alignment horizontal="left" vertical="center"/>
    </xf>
    <xf numFmtId="0" fontId="19" fillId="6" borderId="0" xfId="0" applyFont="1" applyFill="1"/>
    <xf numFmtId="0" fontId="20" fillId="6" borderId="0" xfId="0" applyFont="1" applyFill="1"/>
    <xf numFmtId="0" fontId="22" fillId="6" borderId="0" xfId="0" applyFont="1" applyFill="1" applyBorder="1" applyAlignment="1">
      <alignment horizontal="left" vertical="center" indent="1"/>
    </xf>
    <xf numFmtId="0" fontId="22" fillId="6" borderId="0" xfId="0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167" fontId="20" fillId="9" borderId="7" xfId="0" applyNumberFormat="1" applyFont="1" applyFill="1" applyBorder="1" applyAlignment="1"/>
    <xf numFmtId="0" fontId="20" fillId="9" borderId="0" xfId="0" applyFont="1" applyFill="1"/>
    <xf numFmtId="1" fontId="23" fillId="9" borderId="0" xfId="0" applyNumberFormat="1" applyFont="1" applyFill="1" applyBorder="1" applyAlignment="1">
      <alignment horizontal="center" vertical="center"/>
    </xf>
    <xf numFmtId="1" fontId="17" fillId="9" borderId="0" xfId="0" applyNumberFormat="1" applyFont="1" applyFill="1" applyBorder="1" applyAlignment="1">
      <alignment horizontal="center" vertical="center"/>
    </xf>
    <xf numFmtId="0" fontId="20" fillId="10" borderId="7" xfId="0" applyFont="1" applyFill="1" applyBorder="1"/>
    <xf numFmtId="0" fontId="20" fillId="10" borderId="0" xfId="0" applyFont="1" applyFill="1"/>
    <xf numFmtId="1" fontId="23" fillId="10" borderId="0" xfId="0" applyNumberFormat="1" applyFont="1" applyFill="1" applyBorder="1" applyAlignment="1">
      <alignment horizontal="center" vertical="center"/>
    </xf>
    <xf numFmtId="14" fontId="23" fillId="10" borderId="0" xfId="0" applyNumberFormat="1" applyFont="1" applyFill="1" applyBorder="1" applyAlignment="1">
      <alignment horizontal="center" vertical="center"/>
    </xf>
    <xf numFmtId="1" fontId="17" fillId="10" borderId="0" xfId="0" applyNumberFormat="1" applyFont="1" applyFill="1" applyBorder="1" applyAlignment="1">
      <alignment horizontal="center" vertical="center"/>
    </xf>
    <xf numFmtId="14" fontId="17" fillId="10" borderId="0" xfId="0" applyNumberFormat="1" applyFont="1" applyFill="1" applyBorder="1" applyAlignment="1">
      <alignment horizontal="center" vertical="center"/>
    </xf>
    <xf numFmtId="167" fontId="21" fillId="12" borderId="7" xfId="0" applyNumberFormat="1" applyFont="1" applyFill="1" applyBorder="1" applyAlignment="1"/>
    <xf numFmtId="0" fontId="19" fillId="12" borderId="0" xfId="0" applyFont="1" applyFill="1"/>
    <xf numFmtId="0" fontId="23" fillId="12" borderId="0" xfId="0" applyFont="1" applyFill="1" applyBorder="1" applyAlignment="1">
      <alignment horizontal="left" vertical="center" wrapText="1" indent="1"/>
    </xf>
    <xf numFmtId="0" fontId="17" fillId="12" borderId="0" xfId="0" applyFont="1" applyFill="1" applyBorder="1" applyAlignment="1">
      <alignment horizontal="left" vertical="center" wrapText="1" indent="1"/>
    </xf>
    <xf numFmtId="167" fontId="23" fillId="8" borderId="7" xfId="0" applyNumberFormat="1" applyFont="1" applyFill="1" applyBorder="1" applyAlignment="1">
      <alignment horizontal="left" vertical="center"/>
    </xf>
    <xf numFmtId="167" fontId="23" fillId="8" borderId="0" xfId="0" applyNumberFormat="1" applyFont="1" applyFill="1" applyAlignment="1">
      <alignment horizontal="left" vertical="center"/>
    </xf>
    <xf numFmtId="0" fontId="23" fillId="9" borderId="7" xfId="0" applyFont="1" applyFill="1" applyBorder="1" applyAlignment="1">
      <alignment horizontal="center" vertical="center" wrapText="1"/>
    </xf>
    <xf numFmtId="0" fontId="23" fillId="9" borderId="0" xfId="0" applyFont="1" applyFill="1" applyBorder="1" applyAlignment="1">
      <alignment horizontal="center" vertical="center" wrapText="1"/>
    </xf>
    <xf numFmtId="167" fontId="23" fillId="10" borderId="7" xfId="0" applyNumberFormat="1" applyFont="1" applyFill="1" applyBorder="1" applyAlignment="1">
      <alignment horizontal="center" vertical="center"/>
    </xf>
    <xf numFmtId="167" fontId="23" fillId="10" borderId="0" xfId="0" applyNumberFormat="1" applyFont="1" applyFill="1" applyAlignment="1">
      <alignment horizontal="center" vertical="center"/>
    </xf>
    <xf numFmtId="167" fontId="23" fillId="12" borderId="7" xfId="0" applyNumberFormat="1" applyFont="1" applyFill="1" applyBorder="1" applyAlignment="1">
      <alignment vertical="center"/>
    </xf>
    <xf numFmtId="167" fontId="23" fillId="12" borderId="0" xfId="0" applyNumberFormat="1" applyFont="1" applyFill="1" applyAlignment="1">
      <alignment vertical="center"/>
    </xf>
    <xf numFmtId="0" fontId="16" fillId="11" borderId="0" xfId="0" applyFont="1" applyFill="1" applyBorder="1" applyAlignment="1">
      <alignment horizontal="left"/>
    </xf>
    <xf numFmtId="167" fontId="16" fillId="11" borderId="0" xfId="0" applyNumberFormat="1" applyFont="1" applyFill="1" applyBorder="1" applyAlignment="1">
      <alignment horizontal="left" vertical="center"/>
    </xf>
    <xf numFmtId="0" fontId="16" fillId="11" borderId="0" xfId="0" applyFont="1" applyFill="1" applyBorder="1" applyAlignment="1">
      <alignment vertical="center"/>
    </xf>
    <xf numFmtId="0" fontId="16" fillId="11" borderId="0" xfId="0" applyFont="1" applyFill="1" applyBorder="1" applyAlignment="1">
      <alignment horizontal="center" vertical="center"/>
    </xf>
    <xf numFmtId="164" fontId="16" fillId="11" borderId="0" xfId="0" applyNumberFormat="1" applyFont="1" applyFill="1" applyBorder="1" applyAlignment="1">
      <alignment vertical="center"/>
    </xf>
    <xf numFmtId="0" fontId="16" fillId="11" borderId="0" xfId="0" applyFont="1" applyFill="1" applyBorder="1" applyAlignment="1">
      <alignment wrapText="1"/>
    </xf>
    <xf numFmtId="167" fontId="24" fillId="0" borderId="0" xfId="0" applyNumberFormat="1" applyFont="1" applyFill="1" applyBorder="1" applyAlignment="1"/>
    <xf numFmtId="167" fontId="10" fillId="8" borderId="0" xfId="0" applyNumberFormat="1" applyFont="1" applyFill="1" applyAlignment="1"/>
    <xf numFmtId="0" fontId="14" fillId="8" borderId="0" xfId="5" applyFont="1" applyFill="1"/>
    <xf numFmtId="167" fontId="17" fillId="8" borderId="0" xfId="0" applyNumberFormat="1" applyFont="1" applyFill="1" applyAlignment="1">
      <alignment vertical="center"/>
    </xf>
    <xf numFmtId="167" fontId="17" fillId="8" borderId="0" xfId="0" applyNumberFormat="1" applyFont="1" applyFill="1" applyAlignment="1">
      <alignment horizontal="center" vertical="center"/>
    </xf>
    <xf numFmtId="14" fontId="17" fillId="8" borderId="0" xfId="0" applyNumberFormat="1" applyFont="1" applyFill="1" applyAlignment="1">
      <alignment horizontal="center" vertical="center"/>
    </xf>
    <xf numFmtId="168" fontId="17" fillId="8" borderId="0" xfId="1" applyNumberFormat="1" applyFont="1" applyFill="1" applyBorder="1" applyAlignment="1">
      <alignment vertical="center"/>
    </xf>
    <xf numFmtId="168" fontId="17" fillId="8" borderId="0" xfId="1" applyNumberFormat="1" applyFont="1" applyFill="1" applyAlignment="1">
      <alignment horizontal="center" vertical="center"/>
    </xf>
    <xf numFmtId="14" fontId="17" fillId="8" borderId="0" xfId="0" applyNumberFormat="1" applyFont="1" applyFill="1" applyBorder="1" applyAlignment="1">
      <alignment horizontal="center" vertical="center"/>
    </xf>
    <xf numFmtId="0" fontId="17" fillId="8" borderId="0" xfId="0" applyNumberFormat="1" applyFont="1" applyFill="1" applyBorder="1" applyAlignment="1">
      <alignment horizontal="center" vertical="center"/>
    </xf>
    <xf numFmtId="168" fontId="17" fillId="8" borderId="0" xfId="1" applyNumberFormat="1" applyFont="1" applyFill="1" applyBorder="1" applyAlignment="1">
      <alignment horizontal="center" vertical="center"/>
    </xf>
    <xf numFmtId="167" fontId="17" fillId="8" borderId="0" xfId="5" applyNumberFormat="1" applyFont="1" applyFill="1" applyAlignment="1">
      <alignment horizontal="left" vertical="center"/>
    </xf>
    <xf numFmtId="0" fontId="28" fillId="9" borderId="7" xfId="3" applyFont="1" applyFill="1" applyBorder="1" applyAlignment="1">
      <alignment horizontal="center"/>
    </xf>
    <xf numFmtId="0" fontId="28" fillId="9" borderId="0" xfId="3" applyFont="1" applyFill="1" applyAlignment="1">
      <alignment horizontal="center"/>
    </xf>
    <xf numFmtId="167" fontId="31" fillId="14" borderId="7" xfId="0" applyNumberFormat="1" applyFont="1" applyFill="1" applyBorder="1" applyAlignment="1"/>
    <xf numFmtId="165" fontId="32" fillId="14" borderId="0" xfId="6" applyNumberFormat="1" applyFont="1" applyFill="1" applyBorder="1" applyAlignment="1">
      <alignment vertical="center"/>
    </xf>
    <xf numFmtId="167" fontId="31" fillId="14" borderId="0" xfId="0" applyNumberFormat="1" applyFont="1" applyFill="1" applyAlignment="1"/>
    <xf numFmtId="0" fontId="33" fillId="14" borderId="9" xfId="0" applyFont="1" applyFill="1" applyBorder="1" applyAlignment="1">
      <alignment horizontal="left" indent="1"/>
    </xf>
    <xf numFmtId="0" fontId="33" fillId="14" borderId="3" xfId="0" applyFont="1" applyFill="1" applyBorder="1" applyAlignment="1">
      <alignment horizontal="left" indent="1"/>
    </xf>
    <xf numFmtId="0" fontId="3" fillId="15" borderId="11" xfId="4" applyNumberFormat="1" applyFont="1" applyFill="1" applyBorder="1" applyAlignment="1" applyProtection="1"/>
    <xf numFmtId="0" fontId="5" fillId="15" borderId="11" xfId="4" applyNumberFormat="1" applyFont="1" applyFill="1" applyBorder="1" applyAlignment="1" applyProtection="1"/>
    <xf numFmtId="0" fontId="34" fillId="15" borderId="0" xfId="0" applyFont="1" applyFill="1"/>
    <xf numFmtId="0" fontId="34" fillId="15" borderId="0" xfId="3" applyFont="1" applyFill="1"/>
    <xf numFmtId="0" fontId="34" fillId="15" borderId="0" xfId="0" applyFont="1" applyFill="1" applyAlignment="1">
      <alignment horizontal="right"/>
    </xf>
    <xf numFmtId="167" fontId="16" fillId="8" borderId="7" xfId="0" applyNumberFormat="1" applyFont="1" applyFill="1" applyBorder="1" applyAlignment="1">
      <alignment horizontal="center" vertical="center"/>
    </xf>
    <xf numFmtId="167" fontId="16" fillId="8" borderId="0" xfId="0" applyNumberFormat="1" applyFont="1" applyFill="1" applyBorder="1" applyAlignment="1">
      <alignment horizontal="center" vertical="center"/>
    </xf>
    <xf numFmtId="167" fontId="16" fillId="8" borderId="10" xfId="0" applyNumberFormat="1" applyFont="1" applyFill="1" applyBorder="1" applyAlignment="1">
      <alignment horizontal="center" vertical="center"/>
    </xf>
    <xf numFmtId="167" fontId="16" fillId="9" borderId="7" xfId="0" applyNumberFormat="1" applyFont="1" applyFill="1" applyBorder="1" applyAlignment="1">
      <alignment horizontal="center" vertical="center"/>
    </xf>
    <xf numFmtId="167" fontId="16" fillId="9" borderId="0" xfId="0" applyNumberFormat="1" applyFont="1" applyFill="1" applyBorder="1" applyAlignment="1">
      <alignment horizontal="center" vertical="center"/>
    </xf>
    <xf numFmtId="167" fontId="16" fillId="9" borderId="10" xfId="0" applyNumberFormat="1" applyFont="1" applyFill="1" applyBorder="1" applyAlignment="1">
      <alignment horizontal="center" vertical="center"/>
    </xf>
    <xf numFmtId="167" fontId="16" fillId="10" borderId="7" xfId="0" applyNumberFormat="1" applyFont="1" applyFill="1" applyBorder="1" applyAlignment="1">
      <alignment horizontal="center" vertical="center"/>
    </xf>
    <xf numFmtId="167" fontId="16" fillId="10" borderId="0" xfId="0" applyNumberFormat="1" applyFont="1" applyFill="1" applyBorder="1" applyAlignment="1">
      <alignment horizontal="center" vertical="center"/>
    </xf>
    <xf numFmtId="0" fontId="18" fillId="7" borderId="0" xfId="2" applyFont="1" applyFill="1" applyAlignment="1">
      <alignment horizontal="right" vertical="center"/>
    </xf>
    <xf numFmtId="0" fontId="11" fillId="6" borderId="0" xfId="0" applyFont="1" applyFill="1" applyAlignment="1">
      <alignment horizontal="right" vertical="center"/>
    </xf>
    <xf numFmtId="167" fontId="16" fillId="8" borderId="7" xfId="0" applyNumberFormat="1" applyFont="1" applyFill="1" applyBorder="1" applyAlignment="1">
      <alignment horizontal="center"/>
    </xf>
    <xf numFmtId="167" fontId="16" fillId="8" borderId="0" xfId="0" applyNumberFormat="1" applyFont="1" applyFill="1" applyBorder="1" applyAlignment="1">
      <alignment horizontal="center"/>
    </xf>
    <xf numFmtId="167" fontId="16" fillId="8" borderId="10" xfId="0" applyNumberFormat="1" applyFont="1" applyFill="1" applyBorder="1" applyAlignment="1">
      <alignment horizontal="center"/>
    </xf>
    <xf numFmtId="167" fontId="16" fillId="9" borderId="7" xfId="0" applyNumberFormat="1" applyFont="1" applyFill="1" applyBorder="1" applyAlignment="1">
      <alignment horizontal="center"/>
    </xf>
    <xf numFmtId="167" fontId="16" fillId="9" borderId="10" xfId="0" applyNumberFormat="1" applyFont="1" applyFill="1" applyBorder="1" applyAlignment="1">
      <alignment horizontal="center"/>
    </xf>
    <xf numFmtId="167" fontId="16" fillId="10" borderId="7" xfId="0" applyNumberFormat="1" applyFont="1" applyFill="1" applyBorder="1" applyAlignment="1">
      <alignment horizontal="center"/>
    </xf>
    <xf numFmtId="167" fontId="16" fillId="10" borderId="10" xfId="0" applyNumberFormat="1" applyFont="1" applyFill="1" applyBorder="1" applyAlignment="1">
      <alignment horizontal="center"/>
    </xf>
    <xf numFmtId="167" fontId="16" fillId="12" borderId="7" xfId="0" applyNumberFormat="1" applyFont="1" applyFill="1" applyBorder="1" applyAlignment="1">
      <alignment horizontal="center"/>
    </xf>
    <xf numFmtId="167" fontId="16" fillId="12" borderId="0" xfId="0" applyNumberFormat="1" applyFont="1" applyFill="1" applyBorder="1" applyAlignment="1">
      <alignment horizontal="center"/>
    </xf>
    <xf numFmtId="167" fontId="25" fillId="8" borderId="0" xfId="0" applyNumberFormat="1" applyFont="1" applyFill="1" applyAlignment="1">
      <alignment horizontal="center" vertical="center"/>
    </xf>
    <xf numFmtId="0" fontId="18" fillId="13" borderId="0" xfId="2" applyFont="1" applyFill="1" applyAlignment="1">
      <alignment horizontal="right" vertical="center"/>
    </xf>
    <xf numFmtId="167" fontId="30" fillId="14" borderId="0" xfId="0" applyNumberFormat="1" applyFont="1" applyFill="1" applyBorder="1" applyAlignment="1">
      <alignment horizontal="center" vertical="center"/>
    </xf>
    <xf numFmtId="0" fontId="26" fillId="14" borderId="9" xfId="0" applyFont="1" applyFill="1" applyBorder="1" applyAlignment="1">
      <alignment horizontal="left" indent="1"/>
    </xf>
    <xf numFmtId="0" fontId="26" fillId="14" borderId="3" xfId="0" applyFont="1" applyFill="1" applyBorder="1" applyAlignment="1">
      <alignment horizontal="left" indent="1"/>
    </xf>
    <xf numFmtId="0" fontId="33" fillId="14" borderId="9" xfId="0" applyFont="1" applyFill="1" applyBorder="1" applyAlignment="1">
      <alignment horizontal="left" indent="1"/>
    </xf>
    <xf numFmtId="0" fontId="33" fillId="14" borderId="3" xfId="0" applyFont="1" applyFill="1" applyBorder="1" applyAlignment="1">
      <alignment horizontal="left" indent="1"/>
    </xf>
    <xf numFmtId="166" fontId="13" fillId="0" borderId="4" xfId="0" applyNumberFormat="1" applyFont="1" applyFill="1" applyBorder="1" applyAlignment="1">
      <alignment horizontal="center" vertical="center"/>
    </xf>
    <xf numFmtId="166" fontId="13" fillId="0" borderId="5" xfId="0" applyNumberFormat="1" applyFont="1" applyFill="1" applyBorder="1" applyAlignment="1">
      <alignment horizontal="center" vertical="center"/>
    </xf>
    <xf numFmtId="166" fontId="13" fillId="0" borderId="6" xfId="0" applyNumberFormat="1" applyFont="1" applyFill="1" applyBorder="1" applyAlignment="1">
      <alignment horizontal="center" vertical="center"/>
    </xf>
    <xf numFmtId="0" fontId="27" fillId="10" borderId="0" xfId="6" applyNumberFormat="1" applyFont="1" applyFill="1" applyBorder="1" applyAlignment="1">
      <alignment horizontal="right" vertical="center"/>
    </xf>
    <xf numFmtId="165" fontId="27" fillId="10" borderId="0" xfId="6" applyNumberFormat="1" applyFont="1" applyFill="1" applyBorder="1" applyAlignment="1">
      <alignment horizontal="left" vertical="center"/>
    </xf>
    <xf numFmtId="0" fontId="0" fillId="14" borderId="8" xfId="0" applyFont="1" applyFill="1" applyBorder="1" applyAlignment="1">
      <alignment horizontal="left" indent="1"/>
    </xf>
    <xf numFmtId="0" fontId="0" fillId="14" borderId="2" xfId="0" applyFont="1" applyFill="1" applyBorder="1" applyAlignment="1">
      <alignment horizontal="left" indent="1"/>
    </xf>
    <xf numFmtId="167" fontId="34" fillId="15" borderId="0" xfId="0" applyNumberFormat="1" applyFont="1" applyFill="1" applyAlignment="1">
      <alignment horizontal="left"/>
    </xf>
    <xf numFmtId="167" fontId="29" fillId="9" borderId="7" xfId="0" applyNumberFormat="1" applyFont="1" applyFill="1" applyBorder="1" applyAlignment="1">
      <alignment horizontal="center"/>
    </xf>
    <xf numFmtId="167" fontId="29" fillId="9" borderId="0" xfId="0" applyNumberFormat="1" applyFont="1" applyFill="1" applyBorder="1" applyAlignment="1">
      <alignment horizontal="center"/>
    </xf>
    <xf numFmtId="0" fontId="15" fillId="9" borderId="3" xfId="3" applyFont="1" applyFill="1" applyBorder="1"/>
    <xf numFmtId="167" fontId="35" fillId="15" borderId="0" xfId="0" applyNumberFormat="1" applyFont="1" applyFill="1" applyBorder="1" applyAlignment="1">
      <alignment horizontal="left" vertical="center"/>
    </xf>
    <xf numFmtId="0" fontId="15" fillId="9" borderId="2" xfId="3" applyFont="1" applyFill="1" applyBorder="1"/>
  </cellXfs>
  <cellStyles count="9">
    <cellStyle name="40% - Accent1 2" xfId="7"/>
    <cellStyle name="Accent1 2" xfId="8"/>
    <cellStyle name="Heading 1 2" xfId="6"/>
    <cellStyle name="Normal" xfId="0" builtinId="0" customBuiltin="1"/>
    <cellStyle name="Normal 2" xfId="3"/>
    <cellStyle name="Normal 3" xfId="5"/>
    <cellStyle name="Normal_Graph Paper (combined)" xfId="4"/>
    <cellStyle name="Percent" xfId="1" builtinId="5"/>
    <cellStyle name="Title" xfId="2" builtinId="15" customBuiltin="1"/>
  </cellStyles>
  <dxfs count="49">
    <dxf>
      <font>
        <strike val="0"/>
        <outline val="0"/>
        <shadow val="0"/>
        <u val="none"/>
        <vertAlign val="baseline"/>
        <sz val="14"/>
        <color theme="0"/>
        <name val="Arial"/>
        <scheme val="minor"/>
      </font>
      <numFmt numFmtId="168" formatCode="0%_)"/>
      <fill>
        <patternFill patternType="solid">
          <fgColor indexed="64"/>
          <bgColor theme="5" tint="-0.49998474074526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4"/>
        <color theme="0"/>
        <name val="Arial"/>
        <scheme val="minor"/>
      </font>
      <numFmt numFmtId="168" formatCode="0%_)"/>
      <fill>
        <patternFill patternType="solid">
          <fgColor indexed="64"/>
          <bgColor theme="5" tint="-0.499984740745262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"/>
        <scheme val="minor"/>
      </font>
      <numFmt numFmtId="0" formatCode="General"/>
      <fill>
        <patternFill patternType="solid">
          <fgColor indexed="64"/>
          <bgColor theme="5" tint="-0.49998474074526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"/>
        <scheme val="minor"/>
      </font>
      <numFmt numFmtId="167" formatCode="_(@"/>
      <fill>
        <patternFill patternType="solid">
          <fgColor indexed="64"/>
          <bgColor theme="5" tint="-0.499984740745262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Arial"/>
        <scheme val="minor"/>
      </font>
      <numFmt numFmtId="167" formatCode="_(@"/>
      <fill>
        <patternFill patternType="solid">
          <fgColor indexed="64"/>
          <bgColor theme="5" tint="-0.499984740745262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"/>
        <scheme val="minor"/>
      </font>
      <numFmt numFmtId="167" formatCode="_(@"/>
      <fill>
        <patternFill patternType="solid">
          <fgColor indexed="64"/>
          <bgColor theme="5" tint="-0.499984740745262"/>
        </patternFill>
      </fill>
      <alignment horizontal="general" vertical="center" textRotation="0" wrapText="0" indent="0" justifyLastLine="0" shrinkToFit="0" readingOrder="0"/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 patternType="solid">
          <fgColor indexed="64"/>
          <bgColor theme="4" tint="-0.249977111117893"/>
        </patternFill>
      </fill>
    </dxf>
    <dxf>
      <fill>
        <patternFill patternType="solid">
          <fgColor indexed="64"/>
          <bgColor theme="4" tint="-0.249977111117893"/>
        </patternFill>
      </fill>
    </dxf>
    <dxf>
      <fill>
        <patternFill patternType="solid">
          <fgColor indexed="64"/>
          <bgColor theme="4" tint="-0.249977111117893"/>
        </patternFill>
      </fill>
    </dxf>
    <dxf>
      <fill>
        <patternFill patternType="solid">
          <fgColor indexed="64"/>
          <bgColor theme="4" tint="-0.249977111117893"/>
        </patternFill>
      </fill>
    </dxf>
    <dxf>
      <fill>
        <patternFill patternType="solid">
          <fgColor indexed="64"/>
          <bgColor theme="4" tint="-0.249977111117893"/>
        </patternFill>
      </fill>
    </dxf>
    <dxf>
      <fill>
        <patternFill patternType="solid">
          <fgColor indexed="64"/>
          <bgColor theme="4" tint="-0.249977111117893"/>
        </patternFill>
      </fill>
    </dxf>
    <dxf>
      <fill>
        <patternFill patternType="solid">
          <fgColor indexed="64"/>
          <bgColor theme="4" tint="-0.249977111117893"/>
        </patternFill>
      </fill>
    </dxf>
    <dxf>
      <fill>
        <patternFill patternType="solid">
          <fgColor indexed="64"/>
          <bgColor theme="4" tint="-0.249977111117893"/>
        </patternFill>
      </fill>
    </dxf>
    <dxf>
      <fill>
        <patternFill patternType="solid">
          <fgColor indexed="64"/>
          <bgColor theme="4" tint="-0.249977111117893"/>
        </patternFill>
      </fill>
    </dxf>
    <dxf>
      <fill>
        <patternFill patternType="solid">
          <fgColor indexed="64"/>
          <bgColor theme="4" tint="-0.249977111117893"/>
        </patternFill>
      </fill>
    </dxf>
    <dxf>
      <font>
        <b/>
        <strike val="0"/>
        <outline val="0"/>
        <shadow val="0"/>
        <u val="none"/>
        <vertAlign val="baseline"/>
        <sz val="14"/>
        <color theme="0"/>
        <name val="Calisto MT"/>
        <scheme val="none"/>
      </font>
      <fill>
        <patternFill patternType="solid">
          <fgColor indexed="64"/>
          <bgColor theme="4" tint="-0.249977111117893"/>
        </patternFill>
      </fill>
    </dxf>
    <dxf>
      <font>
        <strike val="0"/>
        <outline val="0"/>
        <shadow val="0"/>
        <u val="none"/>
        <vertAlign val="baseline"/>
        <sz val="14"/>
        <name val="Arial"/>
        <scheme val="minor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sto MT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sto MT"/>
        <scheme val="none"/>
      </font>
      <fill>
        <patternFill patternType="solid">
          <fgColor indexed="64"/>
          <bgColor theme="4" tint="-0.249977111117893"/>
        </patternFill>
      </fill>
      <alignment horizontal="left" vertical="bottom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sto MT"/>
        <scheme val="none"/>
      </font>
      <fill>
        <patternFill patternType="solid">
          <fgColor indexed="64"/>
          <bgColor theme="4" tint="-0.249977111117893"/>
        </patternFill>
      </fill>
      <alignment horizontal="left" vertical="bottom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sto MT"/>
        <scheme val="none"/>
      </font>
      <fill>
        <patternFill patternType="solid">
          <fgColor indexed="64"/>
          <bgColor theme="4" tint="-0.249977111117893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sto MT"/>
        <scheme val="none"/>
      </font>
      <fill>
        <patternFill patternType="solid">
          <fgColor indexed="64"/>
          <bgColor theme="4" tint="-0.249977111117893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sto MT"/>
        <scheme val="none"/>
      </font>
      <fill>
        <patternFill patternType="solid">
          <fgColor indexed="64"/>
          <bgColor theme="4" tint="-0.249977111117893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sto MT"/>
        <scheme val="none"/>
      </font>
      <fill>
        <patternFill patternType="solid">
          <fgColor indexed="64"/>
          <bgColor theme="4" tint="-0.249977111117893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sto MT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4" tint="-0.249977111117893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sto MT"/>
        <scheme val="none"/>
      </font>
      <fill>
        <patternFill patternType="solid">
          <fgColor indexed="64"/>
          <bgColor theme="4" tint="-0.249977111117893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sto MT"/>
        <scheme val="none"/>
      </font>
      <fill>
        <patternFill patternType="solid">
          <fgColor indexed="64"/>
          <bgColor theme="4" tint="-0.249977111117893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sto MT"/>
        <scheme val="none"/>
      </font>
      <fill>
        <patternFill patternType="solid">
          <fgColor indexed="64"/>
          <bgColor theme="4" tint="-0.249977111117893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sto MT"/>
        <scheme val="none"/>
      </font>
      <fill>
        <patternFill patternType="solid">
          <fgColor indexed="64"/>
          <bgColor theme="4" tint="-0.249977111117893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sto MT"/>
        <scheme val="none"/>
      </font>
      <numFmt numFmtId="167" formatCode="_(@"/>
      <fill>
        <patternFill patternType="solid">
          <fgColor indexed="64"/>
          <bgColor theme="4" tint="-0.249977111117893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sto MT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0"/>
        <name val="Calisto MT"/>
        <scheme val="none"/>
      </font>
      <fill>
        <patternFill patternType="solid">
          <fgColor indexed="64"/>
          <bgColor theme="4" tint="-0.249977111117893"/>
        </patternFill>
      </fill>
    </dxf>
    <dxf>
      <font>
        <strike val="0"/>
        <outline val="0"/>
        <shadow val="0"/>
        <u val="none"/>
        <vertAlign val="baseline"/>
        <sz val="12"/>
        <color theme="0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</font>
      <fill>
        <patternFill patternType="none">
          <fgColor indexed="64"/>
          <bgColor auto="1"/>
        </patternFill>
      </fill>
    </dxf>
    <dxf>
      <border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border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border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/>
        <color theme="1"/>
      </font>
      <fill>
        <patternFill>
          <bgColor theme="8" tint="0.79998168889431442"/>
        </patternFill>
      </fill>
      <border diagonalUp="0" diagonalDown="0">
        <left/>
        <right/>
        <top/>
        <bottom/>
        <vertical/>
        <horizontal/>
      </border>
    </dxf>
    <dxf>
      <border>
        <horizontal/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border>
        <vertical style="medium">
          <color theme="0"/>
        </vertical>
        <horizontal/>
      </border>
    </dxf>
  </dxfs>
  <tableStyles count="3" defaultTableStyle="Garden Journal: Basic Table" defaultPivotStyle="PivotStyleLight16">
    <tableStyle name="Garden Journal: Basic Table" pivot="0" count="4">
      <tableStyleElement type="wholeTable" dxfId="48"/>
      <tableStyleElement type="headerRow" dxfId="47"/>
      <tableStyleElement type="totalRow" dxfId="46"/>
      <tableStyleElement type="firstColumn" dxfId="45"/>
    </tableStyle>
    <tableStyle name="Table Style 1" pivot="0" count="4">
      <tableStyleElement type="headerRow" dxfId="44"/>
      <tableStyleElement type="totalRow" dxfId="43"/>
      <tableStyleElement type="firstColumnStripe" dxfId="42"/>
      <tableStyleElement type="secondColumnStripe" dxfId="41"/>
    </tableStyle>
    <tableStyle name="Table Style 2" pivot="0" count="2">
      <tableStyleElement type="headerRow" dxfId="40"/>
      <tableStyleElement type="totalRow" dxfId="39"/>
    </tableStyle>
  </tableStyles>
  <colors>
    <mruColors>
      <color rgb="FF61401F"/>
      <color rgb="FF736A00"/>
      <color rgb="FFECD7C2"/>
      <color rgb="FFB85C00"/>
      <color rgb="FFFF3300"/>
      <color rgb="FFFA7D00"/>
      <color rgb="FFFF8B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Spin" dx="16" fmlaLink="$N$6" max="2999" min="1900" page="10" val="2016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116417</xdr:colOff>
      <xdr:row>1</xdr:row>
      <xdr:rowOff>179914</xdr:rowOff>
    </xdr:from>
    <xdr:to>
      <xdr:col>4</xdr:col>
      <xdr:colOff>543717</xdr:colOff>
      <xdr:row>4</xdr:row>
      <xdr:rowOff>222250</xdr:rowOff>
    </xdr:to>
    <xdr:sp macro="" textlink="">
      <xdr:nvSpPr>
        <xdr:cNvPr id="94" name="Garden Planner Note" descr="To add a new row to any table in this workbook, select the last cell in the table and then press the Tab key.&#10;&#10;(To delete this note, select it and press the Delete key.)&#10; &#10;" title="Garden Planner instructions"/>
        <xdr:cNvSpPr txBox="1"/>
      </xdr:nvSpPr>
      <xdr:spPr>
        <a:xfrm>
          <a:off x="264584" y="328081"/>
          <a:ext cx="3866883" cy="9736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i="1">
              <a:solidFill>
                <a:schemeClr val="accent3"/>
              </a:solidFill>
            </a:rPr>
            <a:t>To add a new row to</a:t>
          </a:r>
          <a:r>
            <a:rPr lang="en-US" sz="1000" i="1" baseline="0">
              <a:solidFill>
                <a:schemeClr val="accent3"/>
              </a:solidFill>
            </a:rPr>
            <a:t> any table in this workbook</a:t>
          </a:r>
          <a:r>
            <a:rPr lang="en-US" sz="1000" i="1">
              <a:solidFill>
                <a:schemeClr val="accent3"/>
              </a:solidFill>
            </a:rPr>
            <a:t>, select the last cell in the table and then press the Tab key.</a:t>
          </a:r>
        </a:p>
        <a:p>
          <a:endParaRPr lang="en-US" sz="1000" i="1">
            <a:solidFill>
              <a:schemeClr val="accent3"/>
            </a:solidFill>
          </a:endParaRPr>
        </a:p>
        <a:p>
          <a:r>
            <a:rPr lang="en-US" sz="1000" i="1">
              <a:solidFill>
                <a:schemeClr val="accent3"/>
              </a:solidFill>
            </a:rPr>
            <a:t>(Notes in this workbook do not print. To</a:t>
          </a:r>
          <a:r>
            <a:rPr lang="en-US" sz="1000" i="1" baseline="0">
              <a:solidFill>
                <a:schemeClr val="accent3"/>
              </a:solidFill>
            </a:rPr>
            <a:t> delete them, select a note and press the Delete key.)</a:t>
          </a:r>
          <a:endParaRPr lang="en-US" sz="1000" i="1">
            <a:solidFill>
              <a:schemeClr val="accent3"/>
            </a:solidFill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453763</xdr:colOff>
      <xdr:row>6</xdr:row>
      <xdr:rowOff>279138</xdr:rowOff>
    </xdr:from>
    <xdr:to>
      <xdr:col>14</xdr:col>
      <xdr:colOff>342636</xdr:colOff>
      <xdr:row>7</xdr:row>
      <xdr:rowOff>441854</xdr:rowOff>
    </xdr:to>
    <xdr:sp macro="" textlink="">
      <xdr:nvSpPr>
        <xdr:cNvPr id="129" name="Seed Starting Log Note" descr="Enter the transplant date, average germination, and growth days to automatically calculate the date you need to sow your seeds. &#10;" title="Seed Starting Log instructions"/>
        <xdr:cNvSpPr txBox="1"/>
      </xdr:nvSpPr>
      <xdr:spPr>
        <a:xfrm>
          <a:off x="13005596" y="2808555"/>
          <a:ext cx="4217456" cy="5119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i="1">
              <a:solidFill>
                <a:schemeClr val="accent3"/>
              </a:solidFill>
            </a:rPr>
            <a:t>Enter the</a:t>
          </a:r>
          <a:r>
            <a:rPr lang="en-US" sz="1000" i="1" baseline="0">
              <a:solidFill>
                <a:schemeClr val="accent3"/>
              </a:solidFill>
            </a:rPr>
            <a:t> transplant date, average germination, and growth days to automatically calculate the date you need to sow your seeds. </a:t>
          </a:r>
          <a:endParaRPr lang="en-US" sz="1000" i="1">
            <a:solidFill>
              <a:schemeClr val="accent3"/>
            </a:solidFill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179915</xdr:colOff>
      <xdr:row>5</xdr:row>
      <xdr:rowOff>59532</xdr:rowOff>
    </xdr:from>
    <xdr:to>
      <xdr:col>22</xdr:col>
      <xdr:colOff>29104</xdr:colOff>
      <xdr:row>7</xdr:row>
      <xdr:rowOff>103189</xdr:rowOff>
    </xdr:to>
    <xdr:sp macro="" textlink="">
      <xdr:nvSpPr>
        <xdr:cNvPr id="45" name="TaskListNote" descr="Select your preferred month in cell I9 and year in cell N9 to automatically update the calendar. Complete and incomplete tasks are highlighted on the corresponding monthly calendar." title="Calendar instructions"/>
        <xdr:cNvSpPr txBox="1"/>
      </xdr:nvSpPr>
      <xdr:spPr>
        <a:xfrm>
          <a:off x="13292665" y="2059782"/>
          <a:ext cx="3849689" cy="583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lang="en-US" sz="1000" i="1">
              <a:solidFill>
                <a:schemeClr val="accent3"/>
              </a:solidFill>
            </a:rPr>
            <a:t>Select your preferred month in cell I9 and year in cell N9 to automatically</a:t>
          </a:r>
          <a:r>
            <a:rPr lang="en-US" sz="1000" i="1" baseline="0">
              <a:solidFill>
                <a:schemeClr val="accent3"/>
              </a:solidFill>
            </a:rPr>
            <a:t> update the calendar</a:t>
          </a:r>
          <a:r>
            <a:rPr lang="en-US" sz="1000" i="1">
              <a:solidFill>
                <a:schemeClr val="accent3"/>
              </a:solidFill>
            </a:rPr>
            <a:t>. Complete and incomplete tasks are highlighted</a:t>
          </a:r>
          <a:r>
            <a:rPr lang="en-US" sz="1000" i="1" baseline="0">
              <a:solidFill>
                <a:schemeClr val="accent3"/>
              </a:solidFill>
            </a:rPr>
            <a:t> on the corresponding monthly calendar.</a:t>
          </a:r>
          <a:endParaRPr lang="en-US" sz="1000" i="1">
            <a:solidFill>
              <a:schemeClr val="accent3"/>
            </a:solidFill>
          </a:endParaRP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5</xdr:row>
          <xdr:rowOff>28575</xdr:rowOff>
        </xdr:from>
        <xdr:to>
          <xdr:col>15</xdr:col>
          <xdr:colOff>171450</xdr:colOff>
          <xdr:row>5</xdr:row>
          <xdr:rowOff>342900</xdr:rowOff>
        </xdr:to>
        <xdr:sp macro="" textlink="">
          <xdr:nvSpPr>
            <xdr:cNvPr id="3077" name="Year Selection Spinner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xdr:twoCellAnchor>
    <xdr:from>
      <xdr:col>8</xdr:col>
      <xdr:colOff>4</xdr:colOff>
      <xdr:row>20</xdr:row>
      <xdr:rowOff>21166</xdr:rowOff>
    </xdr:from>
    <xdr:to>
      <xdr:col>11</xdr:col>
      <xdr:colOff>338969</xdr:colOff>
      <xdr:row>20</xdr:row>
      <xdr:rowOff>231416</xdr:rowOff>
    </xdr:to>
    <xdr:grpSp>
      <xdr:nvGrpSpPr>
        <xdr:cNvPr id="48" name="Calendar Key Group" descr="Color legend for calendar: task complete and task incomplete." title="Calendar Legend"/>
        <xdr:cNvGrpSpPr/>
      </xdr:nvGrpSpPr>
      <xdr:grpSpPr>
        <a:xfrm>
          <a:off x="9736671" y="5535083"/>
          <a:ext cx="1989965" cy="210250"/>
          <a:chOff x="941917" y="3746500"/>
          <a:chExt cx="1989965" cy="210250"/>
        </a:xfrm>
      </xdr:grpSpPr>
      <xdr:sp macro="" textlink="">
        <xdr:nvSpPr>
          <xdr:cNvPr id="2" name="CompleteColor"/>
          <xdr:cNvSpPr/>
        </xdr:nvSpPr>
        <xdr:spPr>
          <a:xfrm>
            <a:off x="941917" y="3782483"/>
            <a:ext cx="116416" cy="137584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7" name="IncompleteColor"/>
          <xdr:cNvSpPr/>
        </xdr:nvSpPr>
        <xdr:spPr>
          <a:xfrm>
            <a:off x="1940976" y="3782483"/>
            <a:ext cx="116416" cy="137584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6" name="TaskComplete"/>
          <xdr:cNvSpPr txBox="1"/>
        </xdr:nvSpPr>
        <xdr:spPr>
          <a:xfrm>
            <a:off x="1079500" y="3746500"/>
            <a:ext cx="725391" cy="210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rtlCol="0" anchor="t">
            <a:spAutoFit/>
          </a:bodyPr>
          <a:lstStyle/>
          <a:p>
            <a:pPr algn="l"/>
            <a:r>
              <a:rPr lang="en-US" sz="800">
                <a:solidFill>
                  <a:schemeClr val="accent4">
                    <a:lumMod val="50000"/>
                  </a:schemeClr>
                </a:solidFill>
              </a:rPr>
              <a:t>task complete</a:t>
            </a:r>
          </a:p>
        </xdr:txBody>
      </xdr:sp>
      <xdr:sp macro="" textlink="">
        <xdr:nvSpPr>
          <xdr:cNvPr id="49" name="TaskIncomplete"/>
          <xdr:cNvSpPr txBox="1"/>
        </xdr:nvSpPr>
        <xdr:spPr>
          <a:xfrm>
            <a:off x="2120891" y="3746500"/>
            <a:ext cx="810991" cy="210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rtlCol="0" anchor="t">
            <a:spAutoFit/>
          </a:bodyPr>
          <a:lstStyle/>
          <a:p>
            <a:r>
              <a:rPr lang="en-US" sz="800">
                <a:solidFill>
                  <a:schemeClr val="accent4">
                    <a:lumMod val="50000"/>
                  </a:schemeClr>
                </a:solidFill>
              </a:rPr>
              <a:t>task incomplete</a:t>
            </a: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id="1" name="PlantJournal" displayName="PlantJournal" ref="B8:N13" totalsRowCount="1" headerRowDxfId="38" dataDxfId="37" totalsRowDxfId="36">
  <autoFilter ref="B8:N12"/>
  <tableColumns count="13">
    <tableColumn id="20" name="id" totalsRowLabel="totals" totalsRowDxfId="35"/>
    <tableColumn id="1" name="name" totalsRowFunction="custom" totalsRowDxfId="34">
      <totalsRowFormula>"total plants: "&amp;SUBTOTAL(103,PlantJournal[name])</totalsRowFormula>
    </tableColumn>
    <tableColumn id="2" name="type" totalsRowDxfId="33"/>
    <tableColumn id="7" name="source" totalsRowDxfId="32"/>
    <tableColumn id="3" name="color" totalsRowDxfId="31"/>
    <tableColumn id="4" name="size" totalsRowDxfId="30"/>
    <tableColumn id="13" name="cost" totalsRowFunction="sum" totalsRowDxfId="29"/>
    <tableColumn id="5" name="date planted" totalsRowDxfId="28"/>
    <tableColumn id="6" name="location" totalsRowDxfId="27"/>
    <tableColumn id="17" name="soil" totalsRowDxfId="26"/>
    <tableColumn id="9" name="fertilizer" totalsRowDxfId="25"/>
    <tableColumn id="18" name="schedule" totalsRowDxfId="24"/>
    <tableColumn id="14" name="notes" totalsRowDxfId="23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Plant Inventory" altTextSummary="List of plants and information for each plant such as name, type, source, color, size, cost, dated planted, location, soil, fertilizer, fertilization &amp; water schedule, and notes."/>
    </ext>
  </extLst>
</table>
</file>

<file path=xl/tables/table2.xml><?xml version="1.0" encoding="utf-8"?>
<table xmlns="http://schemas.openxmlformats.org/spreadsheetml/2006/main" id="3" name="SeedStartingLog" displayName="SeedStartingLog" ref="B7:K11" totalsRowCount="1" headerRowDxfId="22" dataDxfId="21" totalsRowDxfId="20">
  <autoFilter ref="B7:K10"/>
  <tableColumns count="10">
    <tableColumn id="20" name="id" totalsRowLabel="totals" totalsRowDxfId="19"/>
    <tableColumn id="2" name="tray no." totalsRowDxfId="18"/>
    <tableColumn id="1" name="type" totalsRowFunction="custom" totalsRowDxfId="17">
      <totalsRowFormula>"total seed types: "&amp;SUBTOTAL(103,SeedStartingLog[type])</totalsRowFormula>
    </tableColumn>
    <tableColumn id="7" name="source" totalsRowDxfId="16"/>
    <tableColumn id="11" name="germination" totalsRowDxfId="15"/>
    <tableColumn id="10" name="growth" totalsRowDxfId="14"/>
    <tableColumn id="8" name="total seeds" totalsRowFunction="sum" totalsRowDxfId="13"/>
    <tableColumn id="13" name="sow date" totalsRowDxfId="12">
      <calculatedColumnFormula>IFERROR(IF(TransplantDate&lt;&gt;"",TransplantDate-(SeedStartingLog[[#This Row],[germination]]+SeedStartingLog[[#This Row],[growth]])),"")</calculatedColumnFormula>
    </tableColumn>
    <tableColumn id="9" name="feeding" totalsRowDxfId="11"/>
    <tableColumn id="14" name="notes" totalsRowDxfId="10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Seed Starting Data" altTextSummary="List of seed data such as, ID, tray no, type, source, germination, growth, total seeds, sow date, feeding, and notes. "/>
    </ext>
  </extLst>
</table>
</file>

<file path=xl/tables/table3.xml><?xml version="1.0" encoding="utf-8"?>
<table xmlns="http://schemas.openxmlformats.org/spreadsheetml/2006/main" id="2" name="TaskList" displayName="TaskList" ref="B8:E13" totalsRowShown="0" headerRowDxfId="5" dataDxfId="4">
  <tableColumns count="4">
    <tableColumn id="2" name="task" dataDxfId="3"/>
    <tableColumn id="6" name="due date" dataDxfId="2"/>
    <tableColumn id="4" name="% complete" dataDxfId="1"/>
    <tableColumn id="1" name="done?" dataDxfId="0" dataCellStyle="Percent">
      <calculatedColumnFormula>IF(TaskList[[#This Row],[% complete]]=1,1,IF(ISBLANK(TaskList[[#This Row],[due date]]),2,IF(TODAY()&gt;TaskList[[#This Row],[due date]],3,2)))</calculatedColumnFormula>
    </tableColumn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Task List" altTextSummary="List of tasks, due date, % coplete, and done."/>
    </ext>
  </extLst>
</table>
</file>

<file path=xl/theme/theme1.xml><?xml version="1.0" encoding="utf-8"?>
<a:theme xmlns:a="http://schemas.openxmlformats.org/drawingml/2006/main" name="Office Theme">
  <a:themeElements>
    <a:clrScheme name="Garden Planner">
      <a:dk1>
        <a:sysClr val="windowText" lastClr="000000"/>
      </a:dk1>
      <a:lt1>
        <a:sysClr val="window" lastClr="FFFFFF"/>
      </a:lt1>
      <a:dk2>
        <a:srgbClr val="444401"/>
      </a:dk2>
      <a:lt2>
        <a:srgbClr val="FFFCD1"/>
      </a:lt2>
      <a:accent1>
        <a:srgbClr val="A379BB"/>
      </a:accent1>
      <a:accent2>
        <a:srgbClr val="6EB34B"/>
      </a:accent2>
      <a:accent3>
        <a:srgbClr val="66573D"/>
      </a:accent3>
      <a:accent4>
        <a:srgbClr val="2C7D98"/>
      </a:accent4>
      <a:accent5>
        <a:srgbClr val="909494"/>
      </a:accent5>
      <a:accent6>
        <a:srgbClr val="A0A033"/>
      </a:accent6>
      <a:hlink>
        <a:srgbClr val="7D4D99"/>
      </a:hlink>
      <a:folHlink>
        <a:srgbClr val="949494"/>
      </a:folHlink>
    </a:clrScheme>
    <a:fontScheme name="Simple Loan Calculator">
      <a:majorFont>
        <a:latin typeface="Calibri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3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fitToPage="1"/>
  </sheetPr>
  <dimension ref="B2:N42"/>
  <sheetViews>
    <sheetView showGridLines="0" tabSelected="1" zoomScale="90" zoomScaleNormal="90" workbookViewId="0">
      <selection activeCell="L2" sqref="L2:N5"/>
    </sheetView>
  </sheetViews>
  <sheetFormatPr defaultRowHeight="12" x14ac:dyDescent="0.2"/>
  <cols>
    <col min="1" max="1" width="2.28515625" customWidth="1"/>
    <col min="2" max="2" width="8.28515625" bestFit="1" customWidth="1"/>
    <col min="3" max="3" width="25.140625" customWidth="1"/>
    <col min="4" max="4" width="18.28515625" customWidth="1"/>
    <col min="5" max="5" width="24.28515625" customWidth="1"/>
    <col min="6" max="6" width="16" customWidth="1"/>
    <col min="7" max="7" width="17" customWidth="1"/>
    <col min="8" max="8" width="15.7109375" customWidth="1"/>
    <col min="9" max="9" width="19.5703125" customWidth="1"/>
    <col min="10" max="10" width="17.7109375" customWidth="1"/>
    <col min="11" max="11" width="20" customWidth="1"/>
    <col min="12" max="12" width="34.42578125" bestFit="1" customWidth="1"/>
    <col min="13" max="13" width="31.42578125" bestFit="1" customWidth="1"/>
    <col min="14" max="14" width="26.7109375" bestFit="1" customWidth="1"/>
  </cols>
  <sheetData>
    <row r="2" spans="2:14" ht="46.5" customHeight="1" x14ac:dyDescent="0.2">
      <c r="L2" s="103" t="s">
        <v>91</v>
      </c>
      <c r="M2" s="103"/>
      <c r="N2" s="103"/>
    </row>
    <row r="3" spans="2:14" ht="15" customHeight="1" x14ac:dyDescent="0.2">
      <c r="L3" s="103"/>
      <c r="M3" s="103"/>
      <c r="N3" s="103"/>
    </row>
    <row r="4" spans="2:14" x14ac:dyDescent="0.2">
      <c r="L4" s="103"/>
      <c r="M4" s="103"/>
      <c r="N4" s="103"/>
    </row>
    <row r="5" spans="2:14" ht="39.75" customHeight="1" x14ac:dyDescent="0.2">
      <c r="L5" s="103"/>
      <c r="M5" s="103"/>
      <c r="N5" s="103"/>
    </row>
    <row r="6" spans="2:14" ht="15.75" customHeight="1" x14ac:dyDescent="0.2">
      <c r="B6" s="11"/>
      <c r="C6" s="95" t="s">
        <v>23</v>
      </c>
      <c r="D6" s="96"/>
      <c r="E6" s="96"/>
      <c r="F6" s="96"/>
      <c r="G6" s="96"/>
      <c r="H6" s="97"/>
      <c r="I6" s="98" t="s">
        <v>36</v>
      </c>
      <c r="J6" s="99"/>
      <c r="K6" s="100"/>
      <c r="L6" s="101" t="s">
        <v>37</v>
      </c>
      <c r="M6" s="102"/>
      <c r="N6" s="102"/>
    </row>
    <row r="7" spans="2:14" ht="12" customHeight="1" x14ac:dyDescent="0.2">
      <c r="B7" s="11"/>
      <c r="C7" s="95"/>
      <c r="D7" s="96"/>
      <c r="E7" s="96"/>
      <c r="F7" s="96"/>
      <c r="G7" s="96"/>
      <c r="H7" s="97"/>
      <c r="I7" s="98"/>
      <c r="J7" s="99"/>
      <c r="K7" s="100"/>
      <c r="L7" s="101"/>
      <c r="M7" s="102"/>
      <c r="N7" s="102"/>
    </row>
    <row r="8" spans="2:14" ht="25.5" customHeight="1" x14ac:dyDescent="0.2">
      <c r="B8" s="12" t="s">
        <v>24</v>
      </c>
      <c r="C8" s="13" t="s">
        <v>25</v>
      </c>
      <c r="D8" s="14" t="s">
        <v>26</v>
      </c>
      <c r="E8" s="14" t="s">
        <v>27</v>
      </c>
      <c r="F8" s="14" t="s">
        <v>35</v>
      </c>
      <c r="G8" s="14" t="s">
        <v>28</v>
      </c>
      <c r="H8" s="14" t="s">
        <v>29</v>
      </c>
      <c r="I8" s="15" t="s">
        <v>30</v>
      </c>
      <c r="J8" s="16" t="s">
        <v>31</v>
      </c>
      <c r="K8" s="16" t="s">
        <v>32</v>
      </c>
      <c r="L8" s="17" t="s">
        <v>70</v>
      </c>
      <c r="M8" s="18" t="s">
        <v>33</v>
      </c>
      <c r="N8" s="18" t="s">
        <v>34</v>
      </c>
    </row>
    <row r="9" spans="2:14" ht="33" customHeight="1" x14ac:dyDescent="0.2">
      <c r="B9" s="19" t="s">
        <v>9</v>
      </c>
      <c r="C9" s="14" t="s">
        <v>74</v>
      </c>
      <c r="D9" s="14" t="s">
        <v>0</v>
      </c>
      <c r="E9" s="14" t="s">
        <v>71</v>
      </c>
      <c r="F9" s="14" t="s">
        <v>1</v>
      </c>
      <c r="G9" s="14" t="s">
        <v>73</v>
      </c>
      <c r="H9" s="20">
        <v>11.97</v>
      </c>
      <c r="I9" s="21">
        <v>41732</v>
      </c>
      <c r="J9" s="16" t="s">
        <v>2</v>
      </c>
      <c r="K9" s="16" t="s">
        <v>3</v>
      </c>
      <c r="L9" s="22" t="s">
        <v>6</v>
      </c>
      <c r="M9" s="23" t="s">
        <v>8</v>
      </c>
      <c r="N9" s="23"/>
    </row>
    <row r="10" spans="2:14" ht="33" customHeight="1" x14ac:dyDescent="0.2">
      <c r="B10" s="19" t="s">
        <v>10</v>
      </c>
      <c r="C10" s="14" t="s">
        <v>75</v>
      </c>
      <c r="D10" s="14" t="s">
        <v>80</v>
      </c>
      <c r="E10" s="14" t="s">
        <v>5</v>
      </c>
      <c r="F10" s="14" t="s">
        <v>79</v>
      </c>
      <c r="G10" s="14" t="s">
        <v>4</v>
      </c>
      <c r="H10" s="20">
        <v>34.99</v>
      </c>
      <c r="I10" s="21">
        <v>42006</v>
      </c>
      <c r="J10" s="16" t="s">
        <v>78</v>
      </c>
      <c r="K10" s="16" t="s">
        <v>76</v>
      </c>
      <c r="L10" s="22" t="s">
        <v>77</v>
      </c>
      <c r="M10" s="23" t="s">
        <v>81</v>
      </c>
      <c r="N10" s="23"/>
    </row>
    <row r="11" spans="2:14" ht="33" customHeight="1" x14ac:dyDescent="0.2">
      <c r="B11" s="19" t="s">
        <v>89</v>
      </c>
      <c r="C11" s="14" t="s">
        <v>90</v>
      </c>
      <c r="D11" s="14" t="s">
        <v>0</v>
      </c>
      <c r="E11" s="14" t="s">
        <v>82</v>
      </c>
      <c r="F11" s="14" t="s">
        <v>83</v>
      </c>
      <c r="G11" s="14" t="s">
        <v>84</v>
      </c>
      <c r="H11" s="20">
        <v>26.95</v>
      </c>
      <c r="I11" s="21">
        <v>41880</v>
      </c>
      <c r="J11" s="16" t="s">
        <v>7</v>
      </c>
      <c r="K11" s="16" t="s">
        <v>85</v>
      </c>
      <c r="L11" s="22" t="s">
        <v>86</v>
      </c>
      <c r="M11" s="23" t="s">
        <v>87</v>
      </c>
      <c r="N11" s="23" t="s">
        <v>88</v>
      </c>
    </row>
    <row r="12" spans="2:14" ht="33" customHeight="1" x14ac:dyDescent="0.2">
      <c r="B12" s="19"/>
      <c r="C12" s="14"/>
      <c r="D12" s="14"/>
      <c r="E12" s="14"/>
      <c r="F12" s="14"/>
      <c r="G12" s="14"/>
      <c r="H12" s="20"/>
      <c r="I12" s="24"/>
      <c r="J12" s="16"/>
      <c r="K12" s="16"/>
      <c r="L12" s="22"/>
      <c r="M12" s="23"/>
      <c r="N12" s="23"/>
    </row>
    <row r="13" spans="2:14" ht="32.25" customHeight="1" x14ac:dyDescent="0.25">
      <c r="B13" s="25" t="s">
        <v>38</v>
      </c>
      <c r="C13" s="26" t="str">
        <f>"total plants: "&amp;SUBTOTAL(103,PlantJournal[name])</f>
        <v>total plants: 3</v>
      </c>
      <c r="D13" s="27"/>
      <c r="E13" s="27"/>
      <c r="F13" s="27"/>
      <c r="G13" s="27"/>
      <c r="H13" s="28">
        <f>SUBTOTAL(109,PlantJournal[cost])</f>
        <v>73.91</v>
      </c>
      <c r="I13" s="27"/>
      <c r="J13" s="27"/>
      <c r="K13" s="27"/>
      <c r="L13" s="29"/>
      <c r="M13" s="30"/>
      <c r="N13" s="30"/>
    </row>
    <row r="14" spans="2:14" ht="32.25" customHeight="1" x14ac:dyDescent="0.2"/>
    <row r="15" spans="2:14" ht="32.25" customHeight="1" x14ac:dyDescent="0.2"/>
    <row r="16" spans="2:14" ht="32.25" customHeight="1" x14ac:dyDescent="0.2"/>
    <row r="17" ht="32.25" customHeight="1" x14ac:dyDescent="0.2"/>
    <row r="18" ht="32.25" customHeight="1" x14ac:dyDescent="0.2"/>
    <row r="19" ht="32.25" customHeight="1" x14ac:dyDescent="0.2"/>
    <row r="20" ht="32.25" customHeight="1" x14ac:dyDescent="0.2"/>
    <row r="21" ht="32.25" customHeight="1" x14ac:dyDescent="0.2"/>
    <row r="22" ht="32.25" customHeight="1" x14ac:dyDescent="0.2"/>
    <row r="23" ht="32.25" customHeight="1" x14ac:dyDescent="0.2"/>
    <row r="24" ht="32.25" customHeight="1" x14ac:dyDescent="0.2"/>
    <row r="25" ht="32.25" customHeight="1" x14ac:dyDescent="0.2"/>
    <row r="26" ht="32.25" customHeight="1" x14ac:dyDescent="0.2"/>
    <row r="27" ht="32.25" customHeight="1" x14ac:dyDescent="0.2"/>
    <row r="28" ht="32.25" customHeight="1" x14ac:dyDescent="0.2"/>
    <row r="29" ht="32.25" customHeight="1" x14ac:dyDescent="0.2"/>
    <row r="30" ht="32.25" customHeight="1" x14ac:dyDescent="0.2"/>
    <row r="31" ht="32.25" customHeight="1" x14ac:dyDescent="0.2"/>
    <row r="32" ht="32.25" customHeight="1" x14ac:dyDescent="0.2"/>
    <row r="33" ht="32.25" customHeight="1" x14ac:dyDescent="0.2"/>
    <row r="34" ht="32.25" customHeight="1" x14ac:dyDescent="0.2"/>
    <row r="35" ht="32.25" customHeight="1" x14ac:dyDescent="0.2"/>
    <row r="36" ht="32.25" customHeight="1" x14ac:dyDescent="0.2"/>
    <row r="37" ht="32.25" customHeight="1" x14ac:dyDescent="0.2"/>
    <row r="38" ht="32.25" customHeight="1" x14ac:dyDescent="0.2"/>
    <row r="39" ht="32.25" customHeight="1" x14ac:dyDescent="0.2"/>
    <row r="40" ht="32.25" customHeight="1" x14ac:dyDescent="0.2"/>
    <row r="41" ht="32.25" customHeight="1" x14ac:dyDescent="0.2"/>
    <row r="42" ht="32.25" customHeight="1" x14ac:dyDescent="0.2"/>
  </sheetData>
  <mergeCells count="4">
    <mergeCell ref="C6:H7"/>
    <mergeCell ref="I6:K7"/>
    <mergeCell ref="L6:N7"/>
    <mergeCell ref="L2:N5"/>
  </mergeCells>
  <dataValidations count="1">
    <dataValidation type="list" allowBlank="1" sqref="D9:D12">
      <formula1>"Perennial, Biannual, Annual"</formula1>
    </dataValidation>
  </dataValidations>
  <pageMargins left="0.19685039370078741" right="0.19685039370078741" top="0.39370078740157483" bottom="0.39370078740157483" header="0.39370078740157483" footer="0.39370078740157483"/>
  <pageSetup scale="71" fitToHeight="0" orientation="landscape" r:id="rId1"/>
  <ignoredErrors>
    <ignoredError sqref="L9" twoDigitTextYear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K53"/>
  <sheetViews>
    <sheetView showGridLines="0" zoomScale="90" zoomScaleNormal="90" workbookViewId="0">
      <selection activeCell="E9" sqref="E9"/>
    </sheetView>
  </sheetViews>
  <sheetFormatPr defaultRowHeight="12" x14ac:dyDescent="0.2"/>
  <cols>
    <col min="1" max="1" width="2.28515625" customWidth="1"/>
    <col min="2" max="2" width="7.42578125" customWidth="1"/>
    <col min="3" max="3" width="11.7109375" customWidth="1"/>
    <col min="4" max="4" width="24.42578125" customWidth="1"/>
    <col min="5" max="5" width="22.42578125" customWidth="1"/>
    <col min="6" max="6" width="17.5703125" customWidth="1"/>
    <col min="7" max="7" width="18.28515625" customWidth="1"/>
    <col min="8" max="8" width="16.42578125" customWidth="1"/>
    <col min="9" max="9" width="17.140625" customWidth="1"/>
    <col min="10" max="10" width="33.140625" customWidth="1"/>
    <col min="11" max="11" width="32.28515625" customWidth="1"/>
    <col min="12" max="12" width="28.7109375" customWidth="1"/>
    <col min="13" max="14" width="18.140625" customWidth="1"/>
    <col min="15" max="15" width="23" customWidth="1"/>
    <col min="16" max="16" width="22.7109375" customWidth="1"/>
  </cols>
  <sheetData>
    <row r="1" spans="2:11" ht="11.25" customHeight="1" x14ac:dyDescent="0.2"/>
    <row r="2" spans="2:11" ht="48" customHeight="1" x14ac:dyDescent="0.2">
      <c r="H2" s="103" t="s">
        <v>12</v>
      </c>
      <c r="I2" s="103"/>
      <c r="J2" s="103"/>
      <c r="K2" s="103"/>
    </row>
    <row r="3" spans="2:11" ht="46.5" customHeight="1" x14ac:dyDescent="0.2">
      <c r="H3" s="103"/>
      <c r="I3" s="103"/>
      <c r="J3" s="103"/>
      <c r="K3" s="103"/>
    </row>
    <row r="4" spans="2:11" ht="28.5" customHeight="1" x14ac:dyDescent="0.2">
      <c r="G4" s="104" t="s">
        <v>49</v>
      </c>
      <c r="H4" s="104"/>
      <c r="I4" s="104"/>
      <c r="J4" s="104"/>
      <c r="K4" s="31">
        <v>41059</v>
      </c>
    </row>
    <row r="5" spans="2:11" ht="25.5" customHeight="1" x14ac:dyDescent="0.25">
      <c r="B5" s="38"/>
      <c r="C5" s="105" t="s">
        <v>44</v>
      </c>
      <c r="D5" s="106"/>
      <c r="E5" s="107"/>
      <c r="F5" s="108" t="s">
        <v>45</v>
      </c>
      <c r="G5" s="109"/>
      <c r="H5" s="110" t="s">
        <v>36</v>
      </c>
      <c r="I5" s="111"/>
      <c r="J5" s="112" t="s">
        <v>48</v>
      </c>
      <c r="K5" s="113"/>
    </row>
    <row r="6" spans="2:11" ht="12" customHeight="1" x14ac:dyDescent="0.2">
      <c r="B6" s="39"/>
      <c r="C6" s="32"/>
      <c r="D6" s="33"/>
      <c r="E6" s="33"/>
      <c r="F6" s="43"/>
      <c r="G6" s="44"/>
      <c r="H6" s="47"/>
      <c r="I6" s="48"/>
      <c r="J6" s="53"/>
      <c r="K6" s="54"/>
    </row>
    <row r="7" spans="2:11" ht="27.75" customHeight="1" x14ac:dyDescent="0.2">
      <c r="B7" s="40" t="s">
        <v>24</v>
      </c>
      <c r="C7" s="57" t="s">
        <v>39</v>
      </c>
      <c r="D7" s="58" t="s">
        <v>26</v>
      </c>
      <c r="E7" s="58" t="s">
        <v>27</v>
      </c>
      <c r="F7" s="59" t="s">
        <v>40</v>
      </c>
      <c r="G7" s="60" t="s">
        <v>41</v>
      </c>
      <c r="H7" s="61" t="s">
        <v>43</v>
      </c>
      <c r="I7" s="62" t="s">
        <v>42</v>
      </c>
      <c r="J7" s="63" t="s">
        <v>47</v>
      </c>
      <c r="K7" s="64" t="s">
        <v>34</v>
      </c>
    </row>
    <row r="8" spans="2:11" ht="40.5" customHeight="1" x14ac:dyDescent="0.2">
      <c r="B8" s="41" t="s">
        <v>14</v>
      </c>
      <c r="C8" s="34">
        <v>1</v>
      </c>
      <c r="D8" s="35" t="s">
        <v>17</v>
      </c>
      <c r="E8" s="35" t="s">
        <v>13</v>
      </c>
      <c r="F8" s="45">
        <v>8</v>
      </c>
      <c r="G8" s="45">
        <f>7*7</f>
        <v>49</v>
      </c>
      <c r="H8" s="49">
        <v>10</v>
      </c>
      <c r="I8" s="50">
        <f>IFERROR(IF(TransplantDate&lt;&gt;"",TransplantDate-(SeedStartingLog[[#This Row],[germination]]+SeedStartingLog[[#This Row],[growth]])),"")</f>
        <v>41002</v>
      </c>
      <c r="J8" s="55" t="s">
        <v>21</v>
      </c>
      <c r="K8" s="55"/>
    </row>
    <row r="9" spans="2:11" ht="30.75" customHeight="1" x14ac:dyDescent="0.2">
      <c r="B9" s="42" t="s">
        <v>15</v>
      </c>
      <c r="C9" s="36">
        <v>1</v>
      </c>
      <c r="D9" s="37" t="s">
        <v>18</v>
      </c>
      <c r="E9" s="37" t="s">
        <v>13</v>
      </c>
      <c r="F9" s="46">
        <v>17</v>
      </c>
      <c r="G9" s="46">
        <f>7*10</f>
        <v>70</v>
      </c>
      <c r="H9" s="51">
        <v>10</v>
      </c>
      <c r="I9" s="52">
        <f>IFERROR(IF(TransplantDate&lt;&gt;"",TransplantDate-(SeedStartingLog[[#This Row],[germination]]+SeedStartingLog[[#This Row],[growth]])),"")</f>
        <v>40972</v>
      </c>
      <c r="J9" s="56" t="s">
        <v>66</v>
      </c>
      <c r="K9" s="56" t="s">
        <v>65</v>
      </c>
    </row>
    <row r="10" spans="2:11" ht="39.75" customHeight="1" x14ac:dyDescent="0.2">
      <c r="B10" s="42" t="s">
        <v>16</v>
      </c>
      <c r="C10" s="36">
        <v>2</v>
      </c>
      <c r="D10" s="37" t="s">
        <v>19</v>
      </c>
      <c r="E10" s="37" t="s">
        <v>20</v>
      </c>
      <c r="F10" s="46">
        <v>12</v>
      </c>
      <c r="G10" s="46">
        <f>7*4</f>
        <v>28</v>
      </c>
      <c r="H10" s="51">
        <v>15</v>
      </c>
      <c r="I10" s="52">
        <f>IFERROR(IF(TransplantDate&lt;&gt;"",TransplantDate-(SeedStartingLog[[#This Row],[germination]]+SeedStartingLog[[#This Row],[growth]])),"")</f>
        <v>41019</v>
      </c>
      <c r="J10" s="56" t="s">
        <v>66</v>
      </c>
      <c r="K10" s="56" t="s">
        <v>22</v>
      </c>
    </row>
    <row r="11" spans="2:11" ht="33" customHeight="1" x14ac:dyDescent="0.25">
      <c r="B11" s="25" t="s">
        <v>38</v>
      </c>
      <c r="C11" s="65"/>
      <c r="D11" s="66" t="str">
        <f>"total seed types: "&amp;SUBTOTAL(103,SeedStartingLog[type])</f>
        <v>total seed types: 3</v>
      </c>
      <c r="E11" s="67"/>
      <c r="F11" s="67"/>
      <c r="G11" s="67"/>
      <c r="H11" s="68">
        <f>SUBTOTAL(109,SeedStartingLog[total seeds])</f>
        <v>35</v>
      </c>
      <c r="I11" s="69"/>
      <c r="J11" s="27"/>
      <c r="K11" s="70"/>
    </row>
    <row r="12" spans="2:11" ht="30" customHeight="1" x14ac:dyDescent="0.2"/>
    <row r="13" spans="2:11" ht="30" customHeight="1" x14ac:dyDescent="0.2"/>
    <row r="14" spans="2:11" ht="30" customHeight="1" x14ac:dyDescent="0.2"/>
    <row r="15" spans="2:11" ht="30" customHeight="1" x14ac:dyDescent="0.2"/>
    <row r="16" spans="2:11" ht="30" customHeight="1" x14ac:dyDescent="0.2"/>
    <row r="17" ht="30" customHeight="1" x14ac:dyDescent="0.2"/>
    <row r="18" ht="30" customHeight="1" x14ac:dyDescent="0.2"/>
    <row r="19" ht="30" customHeight="1" x14ac:dyDescent="0.2"/>
    <row r="20" ht="30" customHeight="1" x14ac:dyDescent="0.2"/>
    <row r="21" ht="30" customHeight="1" x14ac:dyDescent="0.2"/>
    <row r="22" ht="30" customHeight="1" x14ac:dyDescent="0.2"/>
    <row r="23" ht="30" customHeight="1" x14ac:dyDescent="0.2"/>
    <row r="24" ht="30" customHeight="1" x14ac:dyDescent="0.2"/>
    <row r="25" ht="30" customHeight="1" x14ac:dyDescent="0.2"/>
    <row r="26" ht="30" customHeight="1" x14ac:dyDescent="0.2"/>
    <row r="27" ht="30" customHeight="1" x14ac:dyDescent="0.2"/>
    <row r="28" ht="30" customHeight="1" x14ac:dyDescent="0.2"/>
    <row r="29" ht="30" customHeight="1" x14ac:dyDescent="0.2"/>
    <row r="30" ht="30" customHeight="1" x14ac:dyDescent="0.2"/>
    <row r="31" ht="30" customHeight="1" x14ac:dyDescent="0.2"/>
    <row r="32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</sheetData>
  <mergeCells count="6">
    <mergeCell ref="H2:K3"/>
    <mergeCell ref="G4:J4"/>
    <mergeCell ref="C5:E5"/>
    <mergeCell ref="F5:G5"/>
    <mergeCell ref="H5:I5"/>
    <mergeCell ref="J5:K5"/>
  </mergeCells>
  <pageMargins left="0.19685039370078741" right="0.19685039370078741" top="0.39370078740157483" bottom="0.39370078740157483" header="0.39370078740157483" footer="0.39370078740157483"/>
  <pageSetup scale="80" fitToHeight="0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O35"/>
  <sheetViews>
    <sheetView showGridLines="0" topLeftCell="A4" zoomScale="90" zoomScaleNormal="90" workbookViewId="0">
      <selection activeCell="F23" sqref="F23:O23"/>
    </sheetView>
  </sheetViews>
  <sheetFormatPr defaultColWidth="10" defaultRowHeight="19.5" customHeight="1" x14ac:dyDescent="0.2"/>
  <cols>
    <col min="1" max="1" width="2.7109375" style="3" customWidth="1"/>
    <col min="2" max="2" width="28.28515625" style="3" customWidth="1"/>
    <col min="3" max="3" width="20" style="3" customWidth="1"/>
    <col min="4" max="4" width="19" style="3" customWidth="1"/>
    <col min="5" max="5" width="15.42578125" style="3" customWidth="1"/>
    <col min="6" max="6" width="16.5703125" style="6" customWidth="1"/>
    <col min="7" max="7" width="40.42578125" style="6" customWidth="1"/>
    <col min="8" max="8" width="3.5703125" customWidth="1"/>
    <col min="9" max="15" width="8.28515625" style="6" customWidth="1"/>
    <col min="16" max="16384" width="10" style="6"/>
  </cols>
  <sheetData>
    <row r="1" spans="1:15" ht="14.25" customHeight="1" x14ac:dyDescent="0.2"/>
    <row r="2" spans="1:15" ht="47.25" customHeight="1" x14ac:dyDescent="0.2">
      <c r="G2" s="9"/>
      <c r="H2" s="115" t="s">
        <v>56</v>
      </c>
      <c r="I2" s="115"/>
      <c r="J2" s="115"/>
      <c r="K2" s="115"/>
      <c r="L2" s="115"/>
      <c r="M2" s="115"/>
      <c r="N2" s="115"/>
      <c r="O2" s="115"/>
    </row>
    <row r="3" spans="1:15" ht="19.5" customHeight="1" x14ac:dyDescent="0.2">
      <c r="H3" s="115"/>
      <c r="I3" s="115"/>
      <c r="J3" s="115"/>
      <c r="K3" s="115"/>
      <c r="L3" s="115"/>
      <c r="M3" s="115"/>
      <c r="N3" s="115"/>
      <c r="O3" s="115"/>
    </row>
    <row r="4" spans="1:15" ht="19.5" customHeight="1" x14ac:dyDescent="0.2">
      <c r="H4" s="115"/>
      <c r="I4" s="115"/>
      <c r="J4" s="115"/>
      <c r="K4" s="115"/>
      <c r="L4" s="115"/>
      <c r="M4" s="115"/>
      <c r="N4" s="115"/>
      <c r="O4" s="115"/>
    </row>
    <row r="5" spans="1:15" ht="19.5" customHeight="1" x14ac:dyDescent="0.25">
      <c r="G5" s="71"/>
      <c r="H5" s="115"/>
      <c r="I5" s="115"/>
      <c r="J5" s="115"/>
      <c r="K5" s="115"/>
      <c r="L5" s="115"/>
      <c r="M5" s="115"/>
      <c r="N5" s="115"/>
      <c r="O5" s="115"/>
    </row>
    <row r="6" spans="1:15" s="3" customFormat="1" ht="28.5" customHeight="1" x14ac:dyDescent="0.2">
      <c r="B6" s="114" t="s">
        <v>50</v>
      </c>
      <c r="C6" s="114"/>
      <c r="D6" s="114"/>
      <c r="E6" s="114"/>
      <c r="F6" s="116" t="s">
        <v>46</v>
      </c>
      <c r="G6" s="116"/>
      <c r="H6"/>
      <c r="I6" s="125" t="s">
        <v>72</v>
      </c>
      <c r="J6" s="125"/>
      <c r="K6" s="125"/>
      <c r="L6" s="125"/>
      <c r="M6" s="125"/>
      <c r="N6" s="124">
        <v>2016</v>
      </c>
      <c r="O6" s="124"/>
    </row>
    <row r="7" spans="1:15" s="3" customFormat="1" ht="14.25" customHeight="1" x14ac:dyDescent="0.2">
      <c r="B7" s="72"/>
      <c r="C7" s="73"/>
      <c r="D7" s="73"/>
      <c r="E7" s="73"/>
      <c r="F7" s="85"/>
      <c r="G7" s="86"/>
      <c r="H7"/>
      <c r="I7" s="125"/>
      <c r="J7" s="125"/>
      <c r="K7" s="125"/>
      <c r="L7" s="125"/>
      <c r="M7" s="125"/>
      <c r="N7" s="124"/>
      <c r="O7" s="124"/>
    </row>
    <row r="8" spans="1:15" s="5" customFormat="1" ht="26.25" customHeight="1" x14ac:dyDescent="0.25">
      <c r="A8" s="4"/>
      <c r="B8" s="74" t="s">
        <v>61</v>
      </c>
      <c r="C8" s="74" t="s">
        <v>62</v>
      </c>
      <c r="D8" s="74" t="s">
        <v>63</v>
      </c>
      <c r="E8" s="75" t="s">
        <v>64</v>
      </c>
      <c r="F8" s="85"/>
      <c r="G8" s="87"/>
      <c r="H8" s="10"/>
      <c r="I8" s="7" t="s">
        <v>51</v>
      </c>
      <c r="J8" s="7" t="s">
        <v>52</v>
      </c>
      <c r="K8" s="7" t="s">
        <v>53</v>
      </c>
      <c r="L8" s="7" t="s">
        <v>54</v>
      </c>
      <c r="M8" s="7" t="s">
        <v>53</v>
      </c>
      <c r="N8" s="7" t="s">
        <v>55</v>
      </c>
      <c r="O8" s="7" t="s">
        <v>51</v>
      </c>
    </row>
    <row r="9" spans="1:15" ht="28.5" customHeight="1" x14ac:dyDescent="0.2">
      <c r="B9" s="37" t="s">
        <v>58</v>
      </c>
      <c r="C9" s="76">
        <v>41337</v>
      </c>
      <c r="D9" s="77">
        <v>1</v>
      </c>
      <c r="E9" s="78">
        <f ca="1">IF(TaskList[[#This Row],[% complete]]=1,1,IF(ISBLANK(TaskList[[#This Row],[due date]]),2,IF(TODAY()&gt;TaskList[[#This Row],[due date]],3,2)))</f>
        <v>1</v>
      </c>
      <c r="F9" s="126"/>
      <c r="G9" s="127"/>
      <c r="I9" s="122">
        <f>IF(DAY(DATE(CalendarYear,CalendarMonth,1)-WEEKDAY(DATE(CalendarYear,CalendarMonth,1)))=1,DATE(CalendarYear,CalendarMonth,1)-WEEKDAY(DATE(CalendarYear,CalendarMonth,1))-6,DATE(CalendarYear,CalendarMonth,1)-WEEKDAY(DATE(CalendarYear,CalendarMonth,1))+1)</f>
        <v>42456</v>
      </c>
      <c r="J9" s="122">
        <f>IF(DAY(DATE(CalendarYear,CalendarMonth,1)-WEEKDAY(DATE(CalendarYear,CalendarMonth,1)))=1,DATE(CalendarYear,CalendarMonth,1)-WEEKDAY(DATE(CalendarYear,CalendarMonth,1))-5,DATE(CalendarYear,CalendarMonth,1)-WEEKDAY(DATE(CalendarYear,CalendarMonth,1))+2)</f>
        <v>42457</v>
      </c>
      <c r="K9" s="122">
        <f>IF(DAY(DATE(CalendarYear,CalendarMonth,1)-WEEKDAY(DATE(CalendarYear,CalendarMonth,1)))=1,DATE(CalendarYear,CalendarMonth,1)-WEEKDAY(DATE(CalendarYear,CalendarMonth,1))-4,DATE(CalendarYear,CalendarMonth,1)-WEEKDAY(DATE(CalendarYear,CalendarMonth,1))+3)</f>
        <v>42458</v>
      </c>
      <c r="L9" s="122">
        <f>IF(DAY(DATE(CalendarYear,CalendarMonth,1)-WEEKDAY(DATE(CalendarYear,CalendarMonth,1)))=1,DATE(CalendarYear,CalendarMonth,1)-WEEKDAY(DATE(CalendarYear,CalendarMonth,1))-3,DATE(CalendarYear,CalendarMonth,1)-WEEKDAY(DATE(CalendarYear,CalendarMonth,1))+4)</f>
        <v>42459</v>
      </c>
      <c r="M9" s="122">
        <f>IF(DAY(DATE(CalendarYear,CalendarMonth,1)-WEEKDAY(DATE(CalendarYear,CalendarMonth,1)))=1,DATE(CalendarYear,CalendarMonth,1)-WEEKDAY(DATE(CalendarYear,CalendarMonth,1))-2,DATE(CalendarYear,CalendarMonth,1)-WEEKDAY(DATE(CalendarYear,CalendarMonth,1))+5)</f>
        <v>42460</v>
      </c>
      <c r="N9" s="122">
        <f>IF(DAY(DATE(CalendarYear,CalendarMonth,1)-WEEKDAY(DATE(CalendarYear,CalendarMonth,1)))=1,DATE(CalendarYear,CalendarMonth,1)-WEEKDAY(DATE(CalendarYear,CalendarMonth,1))-1,DATE(CalendarYear,CalendarMonth,1)-WEEKDAY(DATE(CalendarYear,CalendarMonth,1))+6)</f>
        <v>42461</v>
      </c>
      <c r="O9" s="122">
        <f>IF(DAY(DATE(CalendarYear,CalendarMonth,1)-WEEKDAY(DATE(CalendarYear,CalendarMonth,1)))=1,DATE(CalendarYear,CalendarMonth,1)-WEEKDAY(DATE(CalendarYear,CalendarMonth,1)),DATE(CalendarYear,CalendarMonth,1)-WEEKDAY(DATE(CalendarYear,CalendarMonth,1))+7)</f>
        <v>42462</v>
      </c>
    </row>
    <row r="10" spans="1:15" ht="18" x14ac:dyDescent="0.2">
      <c r="B10" s="37" t="s">
        <v>68</v>
      </c>
      <c r="C10" s="79">
        <v>41367</v>
      </c>
      <c r="D10" s="77">
        <v>1</v>
      </c>
      <c r="E10" s="80">
        <f ca="1">IF(TaskList[[#This Row],[% complete]]=1,1,IF(ISBLANK(TaskList[[#This Row],[due date]]),2,IF(TODAY()&gt;TaskList[[#This Row],[due date]],3,2)))</f>
        <v>1</v>
      </c>
      <c r="F10" s="119"/>
      <c r="G10" s="120"/>
      <c r="I10" s="123" t="e">
        <f>IF(DAY(JanSun1)=1,JanSun1-6,JanSun1+1)</f>
        <v>#NAME?</v>
      </c>
      <c r="J10" s="123" t="e">
        <f>IF(DAY(JanSun1)=1,JanSun1-5,JanSun1+2)</f>
        <v>#NAME?</v>
      </c>
      <c r="K10" s="123" t="e">
        <f>IF(DAY(JanSun1)=1,JanSun1-4,JanSun1+3)</f>
        <v>#NAME?</v>
      </c>
      <c r="L10" s="123" t="e">
        <f>IF(DAY(JanSun1)=1,JanSun1-3,JanSun1+4)</f>
        <v>#NAME?</v>
      </c>
      <c r="M10" s="123" t="e">
        <f>IF(DAY(JanSun1)=1,JanSun1-2,JanSun1+5)</f>
        <v>#NAME?</v>
      </c>
      <c r="N10" s="123" t="e">
        <f>IF(DAY(JanSun1)=1,JanSun1-1,JanSun1+6)</f>
        <v>#NAME?</v>
      </c>
      <c r="O10" s="123" t="e">
        <f>IF(DAY(JanSun1)=1,JanSun1,JanSun1+7)</f>
        <v>#NAME?</v>
      </c>
    </row>
    <row r="11" spans="1:15" ht="24.75" customHeight="1" x14ac:dyDescent="0.2">
      <c r="B11" s="37" t="s">
        <v>59</v>
      </c>
      <c r="C11" s="79">
        <v>41395</v>
      </c>
      <c r="D11" s="77">
        <v>1</v>
      </c>
      <c r="E11" s="81">
        <f ca="1">IF(TaskList[[#This Row],[% complete]]=1,1,IF(ISBLANK(TaskList[[#This Row],[due date]]),2,IF(TODAY()&gt;TaskList[[#This Row],[due date]],3,2)))</f>
        <v>1</v>
      </c>
      <c r="F11" s="119"/>
      <c r="G11" s="120"/>
      <c r="I11" s="121">
        <f>IF(DAY(DATE(CalendarYear,CalendarMonth,1)-WEEKDAY(DATE(CalendarYear,CalendarMonth,1)))=1,DATE(CalendarYear,CalendarMonth,1)-WEEKDAY(DATE(CalendarYear,CalendarMonth,1))+1,DATE(CalendarYear,CalendarMonth,1)-WEEKDAY(DATE(CalendarYear,CalendarMonth,1))+8)</f>
        <v>42463</v>
      </c>
      <c r="J11" s="121">
        <f>IF(DAY(DATE(CalendarYear,CalendarMonth,1)-WEEKDAY(DATE(CalendarYear,CalendarMonth,1)))=1,DATE(CalendarYear,CalendarMonth,1)-WEEKDAY(DATE(CalendarYear,CalendarMonth,1))+2,DATE(CalendarYear,CalendarMonth,1)-WEEKDAY(DATE(CalendarYear,CalendarMonth,1))+9)</f>
        <v>42464</v>
      </c>
      <c r="K11" s="121">
        <f>IF(DAY(DATE(CalendarYear,CalendarMonth,1)-WEEKDAY(DATE(CalendarYear,CalendarMonth,1)))=1,DATE(CalendarYear,CalendarMonth,1)-WEEKDAY(DATE(CalendarYear,CalendarMonth,1))+3,DATE(CalendarYear,CalendarMonth,1)-WEEKDAY(DATE(CalendarYear,CalendarMonth,1))+10)</f>
        <v>42465</v>
      </c>
      <c r="L11" s="121">
        <f>IF(DAY(DATE(CalendarYear,CalendarMonth,1)-WEEKDAY(DATE(CalendarYear,CalendarMonth,1)))=1,DATE(CalendarYear,CalendarMonth,1)-WEEKDAY(DATE(CalendarYear,CalendarMonth,1))+4,DATE(CalendarYear,CalendarMonth,1)-WEEKDAY(DATE(CalendarYear,CalendarMonth,1))+11)</f>
        <v>42466</v>
      </c>
      <c r="M11" s="121">
        <f>IF(DAY(DATE(CalendarYear,CalendarMonth,1)-WEEKDAY(DATE(CalendarYear,CalendarMonth,1)))=1,DATE(CalendarYear,CalendarMonth,1)-WEEKDAY(DATE(CalendarYear,CalendarMonth,1))+5,DATE(CalendarYear,CalendarMonth,1)-WEEKDAY(DATE(CalendarYear,CalendarMonth,1))+12)</f>
        <v>42467</v>
      </c>
      <c r="N11" s="121">
        <f>IF(DAY(DATE(CalendarYear,CalendarMonth,1)-WEEKDAY(DATE(CalendarYear,CalendarMonth,1)))=1,DATE(CalendarYear,CalendarMonth,1)-WEEKDAY(DATE(CalendarYear,CalendarMonth,1))+6,DATE(CalendarYear,CalendarMonth,1)-WEEKDAY(DATE(CalendarYear,CalendarMonth,1))+13)</f>
        <v>42468</v>
      </c>
      <c r="O11" s="121">
        <f>IF(DAY(DATE(CalendarYear,CalendarMonth,1)-WEEKDAY(DATE(CalendarYear,CalendarMonth,1)))=1,DATE(CalendarYear,CalendarMonth,1)-WEEKDAY(DATE(CalendarYear,CalendarMonth,1))+7,DATE(CalendarYear,CalendarMonth,1)-WEEKDAY(DATE(CalendarYear,CalendarMonth,1))+14)</f>
        <v>42469</v>
      </c>
    </row>
    <row r="12" spans="1:15" ht="18" x14ac:dyDescent="0.2">
      <c r="B12" s="82" t="s">
        <v>60</v>
      </c>
      <c r="C12" s="79">
        <v>41414</v>
      </c>
      <c r="D12" s="77">
        <v>0.5</v>
      </c>
      <c r="E12" s="36">
        <f ca="1">IF(TaskList[[#This Row],[% complete]]=1,1,IF(ISBLANK(TaskList[[#This Row],[due date]]),2,IF(TODAY()&gt;TaskList[[#This Row],[due date]],3,2)))</f>
        <v>3</v>
      </c>
      <c r="F12" s="119"/>
      <c r="G12" s="120"/>
      <c r="I12" s="121" t="e">
        <f>IF(DAY(JanSun1)=1,JanSun1+1,JanSun1+8)</f>
        <v>#NAME?</v>
      </c>
      <c r="J12" s="121" t="e">
        <f>IF(DAY(JanSun1)=1,JanSun1+2,JanSun1+9)</f>
        <v>#NAME?</v>
      </c>
      <c r="K12" s="121" t="e">
        <f>IF(DAY(JanSun1)=1,JanSun1+3,JanSun1+10)</f>
        <v>#NAME?</v>
      </c>
      <c r="L12" s="121" t="e">
        <f>IF(DAY(JanSun1)=1,JanSun1+4,JanSun1+11)</f>
        <v>#NAME?</v>
      </c>
      <c r="M12" s="121" t="e">
        <f>IF(DAY(JanSun1)=1,JanSun1+5,JanSun1+12)</f>
        <v>#NAME?</v>
      </c>
      <c r="N12" s="121" t="e">
        <f>IF(DAY(JanSun1)=1,JanSun1+6,JanSun1+13)</f>
        <v>#NAME?</v>
      </c>
      <c r="O12" s="121" t="e">
        <f>IF(DAY(JanSun1)=1,JanSun1+7,JanSun1+14)</f>
        <v>#NAME?</v>
      </c>
    </row>
    <row r="13" spans="1:15" ht="21.75" customHeight="1" x14ac:dyDescent="0.2">
      <c r="B13" s="37" t="s">
        <v>69</v>
      </c>
      <c r="C13" s="79">
        <v>41425</v>
      </c>
      <c r="D13" s="77">
        <v>0</v>
      </c>
      <c r="E13" s="36">
        <f ca="1">IF(TaskList[[#This Row],[% complete]]=1,1,IF(ISBLANK(TaskList[[#This Row],[due date]]),2,IF(TODAY()&gt;TaskList[[#This Row],[due date]],3,2)))</f>
        <v>3</v>
      </c>
      <c r="F13" s="119"/>
      <c r="G13" s="120"/>
      <c r="I13" s="121">
        <f>IF(DAY(DATE(CalendarYear,CalendarMonth,1)-WEEKDAY(DATE(CalendarYear,CalendarMonth,1)))=1,DATE(CalendarYear,CalendarMonth,1)-WEEKDAY(DATE(CalendarYear,CalendarMonth,1))+8,DATE(CalendarYear,CalendarMonth,1)-WEEKDAY(DATE(CalendarYear,CalendarMonth,1))+15)</f>
        <v>42470</v>
      </c>
      <c r="J13" s="121">
        <f>IF(DAY(DATE(CalendarYear,CalendarMonth,1)-WEEKDAY(DATE(CalendarYear,CalendarMonth,1)))=1,DATE(CalendarYear,CalendarMonth,1)-WEEKDAY(DATE(CalendarYear,CalendarMonth,1))+9,DATE(CalendarYear,CalendarMonth,1)-WEEKDAY(DATE(CalendarYear,CalendarMonth,1))+16)</f>
        <v>42471</v>
      </c>
      <c r="K13" s="121">
        <f>IF(DAY(DATE(CalendarYear,CalendarMonth,1)-WEEKDAY(DATE(CalendarYear,CalendarMonth,1)))=1,DATE(CalendarYear,CalendarMonth,1)-WEEKDAY(DATE(CalendarYear,CalendarMonth,1))+10,DATE(CalendarYear,CalendarMonth,1)-WEEKDAY(DATE(CalendarYear,CalendarMonth,1))+17)</f>
        <v>42472</v>
      </c>
      <c r="L13" s="121">
        <f>IF(DAY(DATE(CalendarYear,CalendarMonth,1)-WEEKDAY(DATE(CalendarYear,CalendarMonth,1)))=1,DATE(CalendarYear,CalendarMonth,1)-WEEKDAY(DATE(CalendarYear,CalendarMonth,1))+11,DATE(CalendarYear,CalendarMonth,1)-WEEKDAY(DATE(CalendarYear,CalendarMonth,1))+18)</f>
        <v>42473</v>
      </c>
      <c r="M13" s="121">
        <f>IF(DAY(DATE(CalendarYear,CalendarMonth,1)-WEEKDAY(DATE(CalendarYear,CalendarMonth,1)))=1,DATE(CalendarYear,CalendarMonth,1)-WEEKDAY(DATE(CalendarYear,CalendarMonth,1))+12,DATE(CalendarYear,CalendarMonth,1)-WEEKDAY(DATE(CalendarYear,CalendarMonth,1))+19)</f>
        <v>42474</v>
      </c>
      <c r="N13" s="121">
        <f>IF(DAY(DATE(CalendarYear,CalendarMonth,1)-WEEKDAY(DATE(CalendarYear,CalendarMonth,1)))=1,DATE(CalendarYear,CalendarMonth,1)-WEEKDAY(DATE(CalendarYear,CalendarMonth,1))+13,DATE(CalendarYear,CalendarMonth,1)-WEEKDAY(DATE(CalendarYear,CalendarMonth,1))+20)</f>
        <v>42475</v>
      </c>
      <c r="O13" s="121">
        <f>IF(DAY(DATE(CalendarYear,CalendarMonth,1)-WEEKDAY(DATE(CalendarYear,CalendarMonth,1)))=1,DATE(CalendarYear,CalendarMonth,1)-WEEKDAY(DATE(CalendarYear,CalendarMonth,1))+14,DATE(CalendarYear,CalendarMonth,1)-WEEKDAY(DATE(CalendarYear,CalendarMonth,1))+21)</f>
        <v>42476</v>
      </c>
    </row>
    <row r="14" spans="1:15" ht="19.5" customHeight="1" x14ac:dyDescent="0.2">
      <c r="B14"/>
      <c r="C14"/>
      <c r="D14"/>
      <c r="E14"/>
      <c r="F14" s="119"/>
      <c r="G14" s="120"/>
      <c r="I14" s="121" t="e">
        <f>IF(DAY(JanSun1)=1,JanSun1+8,JanSun1+15)</f>
        <v>#NAME?</v>
      </c>
      <c r="J14" s="121" t="e">
        <f>IF(DAY(JanSun1)=1,JanSun1+9,JanSun1+16)</f>
        <v>#NAME?</v>
      </c>
      <c r="K14" s="121" t="e">
        <f>IF(DAY(JanSun1)=1,JanSun1+10,JanSun1+17)</f>
        <v>#NAME?</v>
      </c>
      <c r="L14" s="121" t="e">
        <f>IF(DAY(JanSun1)=1,JanSun1+11,JanSun1+18)</f>
        <v>#NAME?</v>
      </c>
      <c r="M14" s="121" t="e">
        <f>IF(DAY(JanSun1)=1,JanSun1+12,JanSun1+19)</f>
        <v>#NAME?</v>
      </c>
      <c r="N14" s="121" t="e">
        <f>IF(DAY(JanSun1)=1,JanSun1+13,JanSun1+20)</f>
        <v>#NAME?</v>
      </c>
      <c r="O14" s="121" t="e">
        <f>IF(DAY(JanSun1)=1,JanSun1+14,JanSun1+21)</f>
        <v>#NAME?</v>
      </c>
    </row>
    <row r="15" spans="1:15" ht="19.5" customHeight="1" x14ac:dyDescent="0.2">
      <c r="B15"/>
      <c r="F15" s="119"/>
      <c r="G15" s="120"/>
      <c r="I15" s="121">
        <f>IF(DAY(DATE(CalendarYear,CalendarMonth,1)-WEEKDAY(DATE(CalendarYear,CalendarMonth,1)))=1,DATE(CalendarYear,CalendarMonth,1)-WEEKDAY(DATE(CalendarYear,CalendarMonth,1))+15,DATE(CalendarYear,CalendarMonth,1)-WEEKDAY(DATE(CalendarYear,CalendarMonth,1))+22)</f>
        <v>42477</v>
      </c>
      <c r="J15" s="121">
        <f>IF(DAY(DATE(CalendarYear,CalendarMonth,1)-WEEKDAY(DATE(CalendarYear,CalendarMonth,1)))=1,DATE(CalendarYear,CalendarMonth,1)-WEEKDAY(DATE(CalendarYear,CalendarMonth,1))+16,DATE(CalendarYear,CalendarMonth,1)-WEEKDAY(DATE(CalendarYear,CalendarMonth,1))+23)</f>
        <v>42478</v>
      </c>
      <c r="K15" s="121">
        <f>IF(DAY(DATE(CalendarYear,CalendarMonth,1)-WEEKDAY(DATE(CalendarYear,CalendarMonth,1)))=1,DATE(CalendarYear,CalendarMonth,1)-WEEKDAY(DATE(CalendarYear,CalendarMonth,1))+17,DATE(CalendarYear,CalendarMonth,1)-WEEKDAY(DATE(CalendarYear,CalendarMonth,1))+24)</f>
        <v>42479</v>
      </c>
      <c r="L15" s="121">
        <f>IF(DAY(DATE(CalendarYear,CalendarMonth,1)-WEEKDAY(DATE(CalendarYear,CalendarMonth,1)))=1,DATE(CalendarYear,CalendarMonth,1)-WEEKDAY(DATE(CalendarYear,CalendarMonth,1))+18,DATE(CalendarYear,CalendarMonth,1)-WEEKDAY(DATE(CalendarYear,CalendarMonth,1))+25)</f>
        <v>42480</v>
      </c>
      <c r="M15" s="121">
        <f>IF(DAY(DATE(CalendarYear,CalendarMonth,1)-WEEKDAY(DATE(CalendarYear,CalendarMonth,1)))=1,DATE(CalendarYear,CalendarMonth,1)-WEEKDAY(DATE(CalendarYear,CalendarMonth,1))+19,DATE(CalendarYear,CalendarMonth,1)-WEEKDAY(DATE(CalendarYear,CalendarMonth,1))+26)</f>
        <v>42481</v>
      </c>
      <c r="N15" s="121">
        <f>IF(DAY(DATE(CalendarYear,CalendarMonth,1)-WEEKDAY(DATE(CalendarYear,CalendarMonth,1)))=1,DATE(CalendarYear,CalendarMonth,1)-WEEKDAY(DATE(CalendarYear,CalendarMonth,1))+20,DATE(CalendarYear,CalendarMonth,1)-WEEKDAY(DATE(CalendarYear,CalendarMonth,1))+27)</f>
        <v>42482</v>
      </c>
      <c r="O15" s="121">
        <f>IF(DAY(DATE(CalendarYear,CalendarMonth,1)-WEEKDAY(DATE(CalendarYear,CalendarMonth,1)))=1,DATE(CalendarYear,CalendarMonth,1)-WEEKDAY(DATE(CalendarYear,CalendarMonth,1))+21,DATE(CalendarYear,CalendarMonth,1)-WEEKDAY(DATE(CalendarYear,CalendarMonth,1))+28)</f>
        <v>42483</v>
      </c>
    </row>
    <row r="16" spans="1:15" ht="19.5" customHeight="1" x14ac:dyDescent="0.2">
      <c r="B16"/>
      <c r="F16" s="119"/>
      <c r="G16" s="120"/>
      <c r="I16" s="121" t="e">
        <f>IF(DAY(JanSun1)=1,JanSun1+15,JanSun1+22)</f>
        <v>#NAME?</v>
      </c>
      <c r="J16" s="121" t="e">
        <f>IF(DAY(JanSun1)=1,JanSun1+16,JanSun1+23)</f>
        <v>#NAME?</v>
      </c>
      <c r="K16" s="121" t="e">
        <f>IF(DAY(JanSun1)=1,JanSun1+17,JanSun1+24)</f>
        <v>#NAME?</v>
      </c>
      <c r="L16" s="121" t="e">
        <f>IF(DAY(JanSun1)=1,JanSun1+18,JanSun1+25)</f>
        <v>#NAME?</v>
      </c>
      <c r="M16" s="121" t="e">
        <f>IF(DAY(JanSun1)=1,JanSun1+19,JanSun1+26)</f>
        <v>#NAME?</v>
      </c>
      <c r="N16" s="121" t="e">
        <f>IF(DAY(JanSun1)=1,JanSun1+20,JanSun1+27)</f>
        <v>#NAME?</v>
      </c>
      <c r="O16" s="121" t="e">
        <f>IF(DAY(JanSun1)=1,JanSun1+21,JanSun1+28)</f>
        <v>#NAME?</v>
      </c>
    </row>
    <row r="17" spans="2:15" ht="19.5" customHeight="1" x14ac:dyDescent="0.2">
      <c r="B17"/>
      <c r="F17" s="119"/>
      <c r="G17" s="120"/>
      <c r="I17" s="121">
        <f>IF(DAY(DATE(CalendarYear,CalendarMonth,1)-WEEKDAY(DATE(CalendarYear,CalendarMonth,1)))=1,DATE(CalendarYear,CalendarMonth,1)-WEEKDAY(DATE(CalendarYear,CalendarMonth,1))+22,DATE(CalendarYear,CalendarMonth,1)-WEEKDAY(DATE(CalendarYear,CalendarMonth,1))+29)</f>
        <v>42484</v>
      </c>
      <c r="J17" s="121">
        <f>IF(DAY(DATE(CalendarYear,CalendarMonth,1)-WEEKDAY(DATE(CalendarYear,CalendarMonth,1)))=1,DATE(CalendarYear,CalendarMonth,1)-WEEKDAY(DATE(CalendarYear,CalendarMonth,1))+23,DATE(CalendarYear,CalendarMonth,1)-WEEKDAY(DATE(CalendarYear,CalendarMonth,1))+30)</f>
        <v>42485</v>
      </c>
      <c r="K17" s="121">
        <f>IF(DAY(DATE(CalendarYear,CalendarMonth,1)-WEEKDAY(DATE(CalendarYear,CalendarMonth,1)))=1,DATE(CalendarYear,CalendarMonth,1)-WEEKDAY(DATE(CalendarYear,CalendarMonth,1))+24,DATE(CalendarYear,CalendarMonth,1)-WEEKDAY(DATE(CalendarYear,CalendarMonth,1))+31)</f>
        <v>42486</v>
      </c>
      <c r="L17" s="121">
        <f>IF(DAY(DATE(CalendarYear,CalendarMonth,1)-WEEKDAY(DATE(CalendarYear,CalendarMonth,1)))=1,DATE(CalendarYear,CalendarMonth,1)-WEEKDAY(DATE(CalendarYear,CalendarMonth,1))+25,DATE(CalendarYear,CalendarMonth,1)-WEEKDAY(DATE(CalendarYear,CalendarMonth,1))+32)</f>
        <v>42487</v>
      </c>
      <c r="M17" s="121">
        <f>IF(DAY(DATE(CalendarYear,CalendarMonth,1)-WEEKDAY(DATE(CalendarYear,CalendarMonth,1)))=1,DATE(CalendarYear,CalendarMonth,1)-WEEKDAY(DATE(CalendarYear,CalendarMonth,1))+26,DATE(CalendarYear,CalendarMonth,1)-WEEKDAY(DATE(CalendarYear,CalendarMonth,1))+33)</f>
        <v>42488</v>
      </c>
      <c r="N17" s="121">
        <f>IF(DAY(DATE(CalendarYear,CalendarMonth,1)-WEEKDAY(DATE(CalendarYear,CalendarMonth,1)))=1,DATE(CalendarYear,CalendarMonth,1)-WEEKDAY(DATE(CalendarYear,CalendarMonth,1))+27,DATE(CalendarYear,CalendarMonth,1)-WEEKDAY(DATE(CalendarYear,CalendarMonth,1))+34)</f>
        <v>42489</v>
      </c>
      <c r="O17" s="121">
        <f>IF(DAY(DATE(CalendarYear,CalendarMonth,1)-WEEKDAY(DATE(CalendarYear,CalendarMonth,1)))=1,DATE(CalendarYear,CalendarMonth,1)-WEEKDAY(DATE(CalendarYear,CalendarMonth,1))+28,DATE(CalendarYear,CalendarMonth,1)-WEEKDAY(DATE(CalendarYear,CalendarMonth,1))+35)</f>
        <v>42490</v>
      </c>
    </row>
    <row r="18" spans="2:15" ht="19.5" customHeight="1" x14ac:dyDescent="0.2">
      <c r="B18"/>
      <c r="F18" s="119"/>
      <c r="G18" s="120"/>
      <c r="I18" s="121" t="e">
        <f>IF(DAY(JanSun1)=1,JanSun1+22,JanSun1+29)</f>
        <v>#NAME?</v>
      </c>
      <c r="J18" s="121" t="e">
        <f>IF(DAY(JanSun1)=1,JanSun1+23,JanSun1+30)</f>
        <v>#NAME?</v>
      </c>
      <c r="K18" s="121" t="e">
        <f>IF(DAY(JanSun1)=1,JanSun1+24,JanSun1+31)</f>
        <v>#NAME?</v>
      </c>
      <c r="L18" s="121" t="e">
        <f>IF(DAY(JanSun1)=1,JanSun1+25,JanSun1+32)</f>
        <v>#NAME?</v>
      </c>
      <c r="M18" s="121" t="e">
        <f>IF(DAY(JanSun1)=1,JanSun1+26,JanSun1+33)</f>
        <v>#NAME?</v>
      </c>
      <c r="N18" s="121" t="e">
        <f>IF(DAY(JanSun1)=1,JanSun1+27,JanSun1+34)</f>
        <v>#NAME?</v>
      </c>
      <c r="O18" s="121" t="e">
        <f>IF(DAY(JanSun1)=1,JanSun1+28,JanSun1+35)</f>
        <v>#NAME?</v>
      </c>
    </row>
    <row r="19" spans="2:15" ht="19.5" customHeight="1" x14ac:dyDescent="0.2">
      <c r="B19"/>
      <c r="F19" s="119"/>
      <c r="G19" s="120"/>
      <c r="I19" s="121">
        <f>IF(DAY(DATE(CalendarYear,CalendarMonth,1)-WEEKDAY(DATE(CalendarYear,CalendarMonth,1)))=1,DATE(CalendarYear,CalendarMonth,1)-WEEKDAY(DATE(CalendarYear,CalendarMonth,1))+29,DATE(CalendarYear,CalendarMonth,1)-WEEKDAY(DATE(CalendarYear,CalendarMonth,1))+36)</f>
        <v>42491</v>
      </c>
      <c r="J19" s="121">
        <f>IF(DAY(DATE(CalendarYear,CalendarMonth,1)-WEEKDAY(DATE(CalendarYear,CalendarMonth,1)))=1,DATE(CalendarYear,CalendarMonth,1)-WEEKDAY(DATE(CalendarYear,CalendarMonth,1))+30,DATE(CalendarYear,CalendarMonth,1)-WEEKDAY(DATE(CalendarYear,CalendarMonth,1))+37)</f>
        <v>42492</v>
      </c>
      <c r="K19" s="121">
        <f>IF(DAY(DATE(CalendarYear,CalendarMonth,1)-WEEKDAY(DATE(CalendarYear,CalendarMonth,1)))=1,DATE(CalendarYear,CalendarMonth,1)-WEEKDAY(DATE(CalendarYear,CalendarMonth,1))+31,DATE(CalendarYear,CalendarMonth,1)-WEEKDAY(DATE(CalendarYear,CalendarMonth,1))+38)</f>
        <v>42493</v>
      </c>
      <c r="L19" s="121">
        <f>IF(DAY(DATE(CalendarYear,CalendarMonth,1)-WEEKDAY(DATE(CalendarYear,CalendarMonth,1)))=1,DATE(CalendarYear,CalendarMonth,1)-WEEKDAY(DATE(CalendarYear,CalendarMonth,1))+32,DATE(CalendarYear,CalendarMonth,1)-WEEKDAY(DATE(CalendarYear,CalendarMonth,1))+39)</f>
        <v>42494</v>
      </c>
      <c r="M19" s="121">
        <f>IF(DAY(DATE(CalendarYear,CalendarMonth,1)-WEEKDAY(DATE(CalendarYear,CalendarMonth,1)))=1,DATE(CalendarYear,CalendarMonth,1)-WEEKDAY(DATE(CalendarYear,CalendarMonth,1))+33,DATE(CalendarYear,CalendarMonth,1)-WEEKDAY(DATE(CalendarYear,CalendarMonth,1))+40)</f>
        <v>42495</v>
      </c>
      <c r="N19" s="121">
        <f>IF(DAY(DATE(CalendarYear,CalendarMonth,1)-WEEKDAY(DATE(CalendarYear,CalendarMonth,1)))=1,DATE(CalendarYear,CalendarMonth,1)-WEEKDAY(DATE(CalendarYear,CalendarMonth,1))+34,DATE(CalendarYear,CalendarMonth,1)-WEEKDAY(DATE(CalendarYear,CalendarMonth,1))+41)</f>
        <v>42496</v>
      </c>
      <c r="O19" s="121">
        <f>IF(DAY(DATE(CalendarYear,CalendarMonth,1)-WEEKDAY(DATE(CalendarYear,CalendarMonth,1)))=1,DATE(CalendarYear,CalendarMonth,1)-WEEKDAY(DATE(CalendarYear,CalendarMonth,1))+35,DATE(CalendarYear,CalendarMonth,1)-WEEKDAY(DATE(CalendarYear,CalendarMonth,1))+42)</f>
        <v>42497</v>
      </c>
    </row>
    <row r="20" spans="2:15" ht="19.5" customHeight="1" x14ac:dyDescent="0.2">
      <c r="B20"/>
      <c r="F20" s="119"/>
      <c r="G20" s="120"/>
      <c r="I20" s="121" t="e">
        <f>IF(DAY(JanSun1)=1,JanSun1+29,JanSun1+36)</f>
        <v>#NAME?</v>
      </c>
      <c r="J20" s="121" t="e">
        <f>IF(DAY(JanSun1)=1,JanSun1+30,JanSun1+37)</f>
        <v>#NAME?</v>
      </c>
      <c r="K20" s="121" t="e">
        <f>IF(DAY(JanSun1)=1,JanSun1+31,JanSun1+38)</f>
        <v>#NAME?</v>
      </c>
      <c r="L20" s="121" t="e">
        <f>IF(DAY(JanSun1)=1,JanSun1+32,JanSun1+39)</f>
        <v>#NAME?</v>
      </c>
      <c r="M20" s="121" t="e">
        <f>IF(DAY(JanSun1)=1,JanSun1+33,JanSun1+40)</f>
        <v>#NAME?</v>
      </c>
      <c r="N20" s="121" t="e">
        <f>IF(DAY(JanSun1)=1,JanSun1+34,JanSun1+41)</f>
        <v>#NAME?</v>
      </c>
      <c r="O20" s="121" t="e">
        <f>IF(DAY(JanSun1)=1,JanSun1+35,JanSun1+42)</f>
        <v>#NAME?</v>
      </c>
    </row>
    <row r="21" spans="2:15" ht="19.5" customHeight="1" x14ac:dyDescent="0.2">
      <c r="B21"/>
      <c r="F21" s="88"/>
      <c r="G21" s="89"/>
      <c r="I21"/>
      <c r="J21"/>
      <c r="K21"/>
      <c r="L21"/>
      <c r="M21"/>
    </row>
    <row r="22" spans="2:15" ht="19.5" customHeight="1" x14ac:dyDescent="0.2">
      <c r="B22"/>
      <c r="F22" s="117"/>
      <c r="G22" s="118"/>
      <c r="H22" s="118"/>
      <c r="I22" s="118"/>
      <c r="J22" s="118"/>
      <c r="K22" s="118"/>
      <c r="L22" s="118"/>
      <c r="M22" s="118"/>
      <c r="N22" s="118"/>
      <c r="O22" s="118"/>
    </row>
    <row r="23" spans="2:15" ht="19.5" customHeight="1" x14ac:dyDescent="0.2">
      <c r="B23"/>
      <c r="F23" s="117"/>
      <c r="G23" s="118"/>
      <c r="H23" s="118"/>
      <c r="I23" s="118"/>
      <c r="J23" s="118"/>
      <c r="K23" s="118"/>
      <c r="L23" s="118"/>
      <c r="M23" s="118"/>
      <c r="N23" s="118"/>
      <c r="O23" s="118"/>
    </row>
    <row r="24" spans="2:15" ht="19.5" customHeight="1" x14ac:dyDescent="0.2">
      <c r="B24"/>
      <c r="F24" s="117"/>
      <c r="G24" s="118"/>
      <c r="H24" s="118"/>
      <c r="I24" s="118"/>
      <c r="J24" s="118"/>
      <c r="K24" s="118"/>
      <c r="L24" s="118"/>
      <c r="M24" s="118"/>
      <c r="N24" s="118"/>
      <c r="O24" s="118"/>
    </row>
    <row r="25" spans="2:15" ht="19.5" customHeight="1" x14ac:dyDescent="0.2">
      <c r="B25"/>
      <c r="F25" s="117"/>
      <c r="G25" s="118"/>
      <c r="H25" s="118"/>
      <c r="I25" s="118"/>
      <c r="J25" s="118"/>
      <c r="K25" s="118"/>
      <c r="L25" s="118"/>
      <c r="M25" s="118"/>
      <c r="N25" s="118"/>
      <c r="O25" s="118"/>
    </row>
    <row r="26" spans="2:15" ht="19.5" customHeight="1" x14ac:dyDescent="0.2">
      <c r="B26"/>
      <c r="F26" s="117"/>
      <c r="G26" s="118"/>
      <c r="H26" s="118"/>
      <c r="I26" s="118"/>
      <c r="J26" s="118"/>
      <c r="K26" s="118"/>
      <c r="L26" s="118"/>
      <c r="M26" s="118"/>
      <c r="N26" s="118"/>
      <c r="O26" s="118"/>
    </row>
    <row r="27" spans="2:15" ht="19.5" customHeight="1" x14ac:dyDescent="0.2">
      <c r="B27"/>
      <c r="F27" s="117"/>
      <c r="G27" s="118"/>
      <c r="H27" s="118"/>
      <c r="I27" s="118"/>
      <c r="J27" s="118"/>
      <c r="K27" s="118"/>
      <c r="L27" s="118"/>
      <c r="M27" s="118"/>
      <c r="N27" s="118"/>
      <c r="O27" s="118"/>
    </row>
    <row r="28" spans="2:15" ht="19.5" customHeight="1" x14ac:dyDescent="0.2">
      <c r="B28"/>
      <c r="F28" s="117"/>
      <c r="G28" s="118"/>
      <c r="H28" s="118"/>
      <c r="I28" s="118"/>
      <c r="J28" s="118"/>
      <c r="K28" s="118"/>
      <c r="L28" s="118"/>
      <c r="M28" s="118"/>
      <c r="N28" s="118"/>
      <c r="O28" s="118"/>
    </row>
    <row r="29" spans="2:15" ht="19.5" customHeight="1" x14ac:dyDescent="0.2">
      <c r="B29"/>
      <c r="F29" s="117"/>
      <c r="G29" s="118"/>
      <c r="H29" s="118"/>
      <c r="I29" s="118"/>
      <c r="J29" s="118"/>
      <c r="K29" s="118"/>
      <c r="L29" s="118"/>
      <c r="M29" s="118"/>
      <c r="N29" s="118"/>
      <c r="O29" s="118"/>
    </row>
    <row r="30" spans="2:15" ht="19.5" customHeight="1" x14ac:dyDescent="0.2">
      <c r="B30"/>
      <c r="F30" s="117"/>
      <c r="G30" s="118"/>
      <c r="H30" s="118"/>
      <c r="I30" s="118"/>
      <c r="J30" s="118"/>
      <c r="K30" s="118"/>
      <c r="L30" s="118"/>
      <c r="M30" s="118"/>
      <c r="N30" s="118"/>
      <c r="O30" s="118"/>
    </row>
    <row r="31" spans="2:15" ht="19.5" customHeight="1" x14ac:dyDescent="0.2">
      <c r="B31"/>
      <c r="F31" s="117"/>
      <c r="G31" s="118"/>
      <c r="H31" s="118"/>
      <c r="I31" s="118"/>
      <c r="J31" s="118"/>
      <c r="K31" s="118"/>
      <c r="L31" s="118"/>
      <c r="M31" s="118"/>
      <c r="N31" s="118"/>
      <c r="O31" s="118"/>
    </row>
    <row r="32" spans="2:15" ht="19.5" customHeight="1" x14ac:dyDescent="0.2">
      <c r="B32"/>
      <c r="C32"/>
      <c r="D32"/>
      <c r="E32"/>
      <c r="F32" s="117"/>
      <c r="G32" s="118"/>
      <c r="H32" s="118"/>
      <c r="I32" s="118"/>
      <c r="J32" s="118"/>
      <c r="K32" s="118"/>
      <c r="L32" s="118"/>
      <c r="M32" s="118"/>
      <c r="N32" s="118"/>
      <c r="O32" s="118"/>
    </row>
    <row r="33" spans="2:15" ht="19.5" customHeight="1" x14ac:dyDescent="0.2">
      <c r="B33"/>
      <c r="C33"/>
      <c r="D33"/>
      <c r="E33"/>
      <c r="F33" s="117"/>
      <c r="G33" s="118"/>
      <c r="H33" s="118"/>
      <c r="I33" s="118"/>
      <c r="J33" s="118"/>
      <c r="K33" s="118"/>
      <c r="L33" s="118"/>
      <c r="M33" s="118"/>
      <c r="N33" s="118"/>
      <c r="O33" s="118"/>
    </row>
    <row r="34" spans="2:15" ht="19.5" customHeight="1" x14ac:dyDescent="0.2">
      <c r="B34"/>
      <c r="C34"/>
      <c r="D34"/>
      <c r="E34"/>
      <c r="F34" s="117"/>
      <c r="G34" s="118"/>
      <c r="H34" s="118"/>
      <c r="I34" s="118"/>
      <c r="J34" s="118"/>
      <c r="K34" s="118"/>
      <c r="L34" s="118"/>
      <c r="M34" s="118"/>
      <c r="N34" s="118"/>
      <c r="O34" s="118"/>
    </row>
    <row r="35" spans="2:15" ht="19.5" customHeight="1" x14ac:dyDescent="0.2">
      <c r="B35"/>
      <c r="C35"/>
      <c r="D35"/>
      <c r="E35"/>
      <c r="F35" s="117"/>
      <c r="G35" s="118"/>
      <c r="H35" s="118"/>
      <c r="I35" s="118"/>
      <c r="J35" s="118"/>
      <c r="K35" s="118"/>
      <c r="L35" s="118"/>
      <c r="M35" s="118"/>
      <c r="N35" s="118"/>
      <c r="O35" s="118"/>
    </row>
  </sheetData>
  <mergeCells count="73">
    <mergeCell ref="F14:G14"/>
    <mergeCell ref="F15:G15"/>
    <mergeCell ref="F16:G16"/>
    <mergeCell ref="F17:G17"/>
    <mergeCell ref="F18:G18"/>
    <mergeCell ref="F9:G9"/>
    <mergeCell ref="F10:G10"/>
    <mergeCell ref="F11:G11"/>
    <mergeCell ref="F12:G12"/>
    <mergeCell ref="F13:G13"/>
    <mergeCell ref="N6:O7"/>
    <mergeCell ref="I6:M7"/>
    <mergeCell ref="I9:I10"/>
    <mergeCell ref="J9:J10"/>
    <mergeCell ref="K9:K10"/>
    <mergeCell ref="L9:L10"/>
    <mergeCell ref="M9:M10"/>
    <mergeCell ref="N9:N10"/>
    <mergeCell ref="M15:M16"/>
    <mergeCell ref="N15:N16"/>
    <mergeCell ref="O15:O16"/>
    <mergeCell ref="M17:M18"/>
    <mergeCell ref="O9:O10"/>
    <mergeCell ref="N17:N18"/>
    <mergeCell ref="O17:O18"/>
    <mergeCell ref="N11:N12"/>
    <mergeCell ref="O11:O12"/>
    <mergeCell ref="N13:N14"/>
    <mergeCell ref="O13:O14"/>
    <mergeCell ref="I15:I16"/>
    <mergeCell ref="J15:J16"/>
    <mergeCell ref="K15:K16"/>
    <mergeCell ref="L15:L16"/>
    <mergeCell ref="I17:I18"/>
    <mergeCell ref="J17:J18"/>
    <mergeCell ref="K17:K18"/>
    <mergeCell ref="L17:L18"/>
    <mergeCell ref="I13:I14"/>
    <mergeCell ref="J13:J14"/>
    <mergeCell ref="K13:K14"/>
    <mergeCell ref="L13:L14"/>
    <mergeCell ref="M13:M14"/>
    <mergeCell ref="I11:I12"/>
    <mergeCell ref="J11:J12"/>
    <mergeCell ref="K11:K12"/>
    <mergeCell ref="L11:L12"/>
    <mergeCell ref="M11:M12"/>
    <mergeCell ref="O19:O20"/>
    <mergeCell ref="F22:O22"/>
    <mergeCell ref="F23:O23"/>
    <mergeCell ref="F24:O24"/>
    <mergeCell ref="F25:O25"/>
    <mergeCell ref="I19:I20"/>
    <mergeCell ref="J19:J20"/>
    <mergeCell ref="K19:K20"/>
    <mergeCell ref="L19:L20"/>
    <mergeCell ref="M19:M20"/>
    <mergeCell ref="B6:E6"/>
    <mergeCell ref="H2:O5"/>
    <mergeCell ref="F6:G6"/>
    <mergeCell ref="F34:O34"/>
    <mergeCell ref="F35:O35"/>
    <mergeCell ref="F29:O29"/>
    <mergeCell ref="F30:O30"/>
    <mergeCell ref="F31:O31"/>
    <mergeCell ref="F32:O32"/>
    <mergeCell ref="F33:O33"/>
    <mergeCell ref="F19:G19"/>
    <mergeCell ref="F20:G20"/>
    <mergeCell ref="F26:O26"/>
    <mergeCell ref="F27:O27"/>
    <mergeCell ref="F28:O28"/>
    <mergeCell ref="N19:N20"/>
  </mergeCells>
  <conditionalFormatting sqref="I9:O20">
    <cfRule type="expression" dxfId="9" priority="1">
      <formula>AND(VLOOKUP(I9,DueDate,1,FALSE)=I9,VLOOKUP(I9,DueDate,2,FALSE)=1)</formula>
    </cfRule>
    <cfRule type="expression" dxfId="8" priority="5">
      <formula>AND(VLOOKUP(I9,DueDate,1,FALSE)=I9,VLOOKUP(I9,DueDate,2,FALSE)&lt;&gt;1)</formula>
    </cfRule>
  </conditionalFormatting>
  <conditionalFormatting sqref="I9:N10">
    <cfRule type="expression" dxfId="7" priority="4">
      <formula>DAY(I9)&gt;8</formula>
    </cfRule>
  </conditionalFormatting>
  <conditionalFormatting sqref="I17:O20">
    <cfRule type="expression" dxfId="6" priority="2">
      <formula>AND(DAY(I17)&gt;=1,DAY(I17)&lt;=15)</formula>
    </cfRule>
  </conditionalFormatting>
  <conditionalFormatting sqref="D9:D13">
    <cfRule type="dataBar" priority="38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{9C5AD83D-CE9B-49DC-80C8-2A10BE02F676}</x14:id>
        </ext>
      </extLst>
    </cfRule>
  </conditionalFormatting>
  <dataValidations count="3">
    <dataValidation type="list" allowBlank="1" showInputMessage="1" showErrorMessage="1" errorTitle="Invalid Month" error="Please select a month from the drop down list." sqref="I6:M7">
      <formula1>"January, February, March, April, May, June,July,August,September,October,November,December"</formula1>
    </dataValidation>
    <dataValidation type="list" allowBlank="1" showInputMessage="1" showErrorMessage="1" errorTitle="Invalid List Item" error="If you need to add a new percentage to this list, you can add new list items to the % Complete Lookup column on worksheet named Lookup Lists." sqref="D9:D13">
      <formula1>"0%,25%,50%,75%,100%"</formula1>
    </dataValidation>
    <dataValidation allowBlank="1" sqref="C9:C13"/>
  </dataValidations>
  <printOptions horizontalCentered="1" verticalCentered="1"/>
  <pageMargins left="0.19685039370078741" right="0.19685039370078741" top="0.39370078740157483" bottom="0.39370078740157483" header="0.39370078740157483" footer="0.39370078740157483"/>
  <pageSetup scale="78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Year Selection Spinner">
              <controlPr defaultSize="0" print="0" autoPict="0" altText="Spinner control. Use spinner to change calendar year or type desired year in cell L2 ">
                <anchor moveWithCells="1">
                  <from>
                    <xdr:col>15</xdr:col>
                    <xdr:colOff>47625</xdr:colOff>
                    <xdr:row>5</xdr:row>
                    <xdr:rowOff>28575</xdr:rowOff>
                  </from>
                  <to>
                    <xdr:col>15</xdr:col>
                    <xdr:colOff>171450</xdr:colOff>
                    <xdr:row>5</xdr:row>
                    <xdr:rowOff>342900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C5AD83D-CE9B-49DC-80C8-2A10BE02F67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D9:D13</xm:sqref>
        </x14:conditionalFormatting>
        <x14:conditionalFormatting xmlns:xm="http://schemas.microsoft.com/office/excel/2006/main">
          <x14:cfRule type="iconSet" priority="39" id="{5EAE2E71-AE76-41CD-B7C1-B3F754A57B16}">
            <x14:iconSet iconSet="3Symbols2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Icon iconSet="3Symbols2" iconId="2"/>
              <x14:cfIcon iconSet="NoIcons" iconId="0"/>
              <x14:cfIcon iconSet="3Symbols2" iconId="0"/>
            </x14:iconSet>
          </x14:cfRule>
          <xm:sqref>E9:E13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 fitToPage="1"/>
  </sheetPr>
  <dimension ref="A1:AE30"/>
  <sheetViews>
    <sheetView showGridLines="0" zoomScale="90" zoomScaleNormal="90" workbookViewId="0">
      <selection activeCell="AK19" sqref="AK19"/>
    </sheetView>
  </sheetViews>
  <sheetFormatPr defaultColWidth="9.28515625" defaultRowHeight="12.75" x14ac:dyDescent="0.2"/>
  <cols>
    <col min="1" max="29" width="2.85546875" style="1" customWidth="1"/>
    <col min="30" max="30" width="12.28515625" style="2" customWidth="1"/>
    <col min="31" max="31" width="33" style="1" customWidth="1"/>
    <col min="32" max="16384" width="9.28515625" style="1"/>
  </cols>
  <sheetData>
    <row r="1" spans="1:31" ht="24" customHeight="1" x14ac:dyDescent="0.2"/>
    <row r="2" spans="1:31" ht="46.5" customHeight="1" x14ac:dyDescent="0.7">
      <c r="H2" s="8"/>
      <c r="I2" s="8"/>
      <c r="J2" s="8"/>
      <c r="K2" s="8"/>
      <c r="M2" s="8"/>
      <c r="N2" s="115" t="s">
        <v>11</v>
      </c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</row>
    <row r="3" spans="1:31" ht="12.75" customHeight="1" x14ac:dyDescent="0.2"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</row>
    <row r="4" spans="1:31" ht="12.75" customHeight="1" x14ac:dyDescent="0.2"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</row>
    <row r="5" spans="1:31" x14ac:dyDescent="0.2"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</row>
    <row r="6" spans="1:31" x14ac:dyDescent="0.2"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</row>
    <row r="7" spans="1:31" ht="18" x14ac:dyDescent="0.25">
      <c r="A7" s="128" t="s">
        <v>57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3"/>
      <c r="AC7" s="94" t="s">
        <v>67</v>
      </c>
      <c r="AD7" s="129" t="s">
        <v>46</v>
      </c>
      <c r="AE7" s="130"/>
    </row>
    <row r="8" spans="1:31" ht="37.5" customHeight="1" x14ac:dyDescent="0.25">
      <c r="A8" s="132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83"/>
      <c r="AE8" s="84"/>
    </row>
    <row r="9" spans="1:31" ht="15" customHeight="1" x14ac:dyDescent="0.2">
      <c r="A9" s="90"/>
      <c r="B9" s="90"/>
      <c r="C9" s="90"/>
      <c r="D9" s="91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133"/>
      <c r="AE9" s="133"/>
    </row>
    <row r="10" spans="1:31" ht="15" customHeight="1" x14ac:dyDescent="0.2">
      <c r="A10" s="90"/>
      <c r="B10" s="90"/>
      <c r="C10" s="90"/>
      <c r="D10" s="91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131"/>
      <c r="AE10" s="131"/>
    </row>
    <row r="11" spans="1:31" ht="15" customHeight="1" x14ac:dyDescent="0.2">
      <c r="A11" s="90"/>
      <c r="B11" s="90"/>
      <c r="C11" s="90"/>
      <c r="D11" s="91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131"/>
      <c r="AE11" s="131"/>
    </row>
    <row r="12" spans="1:31" ht="15" customHeight="1" x14ac:dyDescent="0.2">
      <c r="A12" s="90"/>
      <c r="B12" s="90"/>
      <c r="C12" s="90"/>
      <c r="D12" s="91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131"/>
      <c r="AE12" s="131"/>
    </row>
    <row r="13" spans="1:31" ht="15" customHeight="1" x14ac:dyDescent="0.2">
      <c r="A13" s="90"/>
      <c r="B13" s="90"/>
      <c r="C13" s="90"/>
      <c r="D13" s="91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131"/>
      <c r="AE13" s="131"/>
    </row>
    <row r="14" spans="1:31" ht="15" customHeight="1" x14ac:dyDescent="0.2">
      <c r="A14" s="90"/>
      <c r="B14" s="90"/>
      <c r="C14" s="90"/>
      <c r="D14" s="91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131"/>
      <c r="AE14" s="131"/>
    </row>
    <row r="15" spans="1:31" ht="15" customHeight="1" x14ac:dyDescent="0.2">
      <c r="A15" s="90"/>
      <c r="B15" s="90"/>
      <c r="C15" s="90"/>
      <c r="D15" s="91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131"/>
      <c r="AE15" s="131"/>
    </row>
    <row r="16" spans="1:31" ht="15" customHeight="1" x14ac:dyDescent="0.2">
      <c r="A16" s="90"/>
      <c r="B16" s="90"/>
      <c r="C16" s="90"/>
      <c r="D16" s="91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131"/>
      <c r="AE16" s="131"/>
    </row>
    <row r="17" spans="1:31" ht="15" customHeight="1" x14ac:dyDescent="0.2">
      <c r="A17" s="90"/>
      <c r="B17" s="90"/>
      <c r="C17" s="90"/>
      <c r="D17" s="91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131"/>
      <c r="AE17" s="131"/>
    </row>
    <row r="18" spans="1:31" ht="15" customHeight="1" x14ac:dyDescent="0.2">
      <c r="A18" s="90"/>
      <c r="B18" s="90"/>
      <c r="C18" s="90"/>
      <c r="D18" s="91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131"/>
      <c r="AE18" s="131"/>
    </row>
    <row r="19" spans="1:31" ht="15" customHeight="1" x14ac:dyDescent="0.2">
      <c r="A19" s="90"/>
      <c r="B19" s="90"/>
      <c r="C19" s="90"/>
      <c r="D19" s="91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131"/>
      <c r="AE19" s="131"/>
    </row>
    <row r="20" spans="1:31" ht="15" customHeight="1" x14ac:dyDescent="0.2">
      <c r="A20" s="90"/>
      <c r="B20" s="90"/>
      <c r="C20" s="90"/>
      <c r="D20" s="91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131"/>
      <c r="AE20" s="131"/>
    </row>
    <row r="21" spans="1:31" ht="15" customHeight="1" x14ac:dyDescent="0.2">
      <c r="A21" s="90"/>
      <c r="B21" s="90"/>
      <c r="C21" s="90"/>
      <c r="D21" s="91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131"/>
      <c r="AE21" s="131"/>
    </row>
    <row r="22" spans="1:31" ht="15" customHeight="1" x14ac:dyDescent="0.2">
      <c r="A22" s="90"/>
      <c r="B22" s="90"/>
      <c r="C22" s="90"/>
      <c r="D22" s="91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131"/>
      <c r="AE22" s="131"/>
    </row>
    <row r="23" spans="1:31" ht="15" customHeight="1" x14ac:dyDescent="0.2">
      <c r="A23" s="90"/>
      <c r="B23" s="90"/>
      <c r="C23" s="90"/>
      <c r="D23" s="91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131"/>
      <c r="AE23" s="131"/>
    </row>
    <row r="24" spans="1:31" ht="15" customHeight="1" x14ac:dyDescent="0.2">
      <c r="A24" s="90"/>
      <c r="B24" s="90"/>
      <c r="C24" s="90"/>
      <c r="D24" s="91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131"/>
      <c r="AE24" s="131"/>
    </row>
    <row r="25" spans="1:31" ht="15" customHeight="1" x14ac:dyDescent="0.2">
      <c r="A25" s="90"/>
      <c r="B25" s="90"/>
      <c r="C25" s="90"/>
      <c r="D25" s="91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131"/>
      <c r="AE25" s="131"/>
    </row>
    <row r="26" spans="1:31" ht="15" customHeight="1" x14ac:dyDescent="0.2">
      <c r="A26" s="90"/>
      <c r="B26" s="90"/>
      <c r="C26" s="90"/>
      <c r="D26" s="91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131"/>
      <c r="AE26" s="131"/>
    </row>
    <row r="27" spans="1:31" ht="15" customHeight="1" x14ac:dyDescent="0.2">
      <c r="A27" s="90"/>
      <c r="B27" s="90"/>
      <c r="C27" s="90"/>
      <c r="D27" s="91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131"/>
      <c r="AE27" s="131"/>
    </row>
    <row r="28" spans="1:31" ht="15" customHeight="1" x14ac:dyDescent="0.2">
      <c r="A28" s="90"/>
      <c r="B28" s="90"/>
      <c r="C28" s="90"/>
      <c r="D28" s="91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131"/>
      <c r="AE28" s="131"/>
    </row>
    <row r="29" spans="1:31" ht="15" customHeight="1" x14ac:dyDescent="0.2">
      <c r="A29" s="90"/>
      <c r="B29" s="90"/>
      <c r="C29" s="90"/>
      <c r="D29" s="91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131"/>
      <c r="AE29" s="131"/>
    </row>
    <row r="30" spans="1:31" ht="15" customHeight="1" x14ac:dyDescent="0.2">
      <c r="A30" s="90"/>
      <c r="B30" s="90"/>
      <c r="C30" s="90"/>
      <c r="D30" s="91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131"/>
      <c r="AE30" s="131"/>
    </row>
  </sheetData>
  <mergeCells count="15">
    <mergeCell ref="N2:AE6"/>
    <mergeCell ref="A7:P7"/>
    <mergeCell ref="AD7:AE7"/>
    <mergeCell ref="AD29:AE30"/>
    <mergeCell ref="A8:AC8"/>
    <mergeCell ref="AD21:AE22"/>
    <mergeCell ref="AD23:AE24"/>
    <mergeCell ref="AD25:AE26"/>
    <mergeCell ref="AD27:AE28"/>
    <mergeCell ref="AD11:AE12"/>
    <mergeCell ref="AD13:AE14"/>
    <mergeCell ref="AD15:AE16"/>
    <mergeCell ref="AD17:AE18"/>
    <mergeCell ref="AD19:AE20"/>
    <mergeCell ref="AD9:AE10"/>
  </mergeCells>
  <printOptions horizontalCentered="1" verticalCentered="1"/>
  <pageMargins left="0.19685039370078741" right="0.19685039370078741" top="0.39370078740157483" bottom="0.39370078740157483" header="0.39370078740157483" footer="0.3937007874015748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57259A09-0549-40A6-A8D7-03C825FFBB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Plant Inventory</vt:lpstr>
      <vt:lpstr>Seed Starting Log</vt:lpstr>
      <vt:lpstr>Task List</vt:lpstr>
      <vt:lpstr>Garden Planning Grid</vt:lpstr>
      <vt:lpstr>CalendarYear</vt:lpstr>
      <vt:lpstr>DueDate</vt:lpstr>
      <vt:lpstr>Month</vt:lpstr>
      <vt:lpstr>TransplantDate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Devang</dc:creator>
  <cp:lastModifiedBy>Anthony</cp:lastModifiedBy>
  <dcterms:created xsi:type="dcterms:W3CDTF">2016-04-15T14:43:04Z</dcterms:created>
  <dcterms:modified xsi:type="dcterms:W3CDTF">2016-04-20T16:41:01Z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TC039345379991</vt:lpwstr>
  </property>
</Properties>
</file>